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dmioty Gospodarcze\Podmioty obsługiwane\Samorządy\Roźwienica\2019-2020\ZapytaniaOfertyAnalizy\Przetarg\SIWZ\Do ogłoszenia\"/>
    </mc:Choice>
  </mc:AlternateContent>
  <xr:revisionPtr revIDLastSave="0" documentId="13_ncr:1_{64FC2D9E-2554-43FE-8B9D-838AADA8C692}" xr6:coauthVersionLast="45" xr6:coauthVersionMax="45" xr10:uidLastSave="{00000000-0000-0000-0000-000000000000}"/>
  <bookViews>
    <workbookView xWindow="-120" yWindow="-120" windowWidth="19440" windowHeight="15000" activeTab="3" xr2:uid="{00000000-000D-0000-FFFF-FFFF00000000}"/>
  </bookViews>
  <sheets>
    <sheet name="Zakładka nr 1" sheetId="3" r:id="rId1"/>
    <sheet name="Zakładka nr 2" sheetId="4" r:id="rId2"/>
    <sheet name="Zakładka nr 3" sheetId="5" r:id="rId3"/>
    <sheet name="Zakładka nr 4" sheetId="11" r:id="rId4"/>
    <sheet name="Zakładka nr 5" sheetId="10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4" i="11" l="1"/>
  <c r="D45" i="11"/>
  <c r="D46" i="11"/>
  <c r="D47" i="11"/>
  <c r="D48" i="11"/>
  <c r="D49" i="11"/>
  <c r="D35" i="11"/>
  <c r="D36" i="11"/>
  <c r="D37" i="11"/>
  <c r="D38" i="11"/>
  <c r="D39" i="11"/>
  <c r="D40" i="11"/>
  <c r="D26" i="11"/>
  <c r="D27" i="11"/>
  <c r="D28" i="11"/>
  <c r="D29" i="11"/>
  <c r="D30" i="11"/>
  <c r="D31" i="11"/>
  <c r="D17" i="11"/>
  <c r="D18" i="11"/>
  <c r="D19" i="11"/>
  <c r="D20" i="11"/>
  <c r="D21" i="11"/>
  <c r="D22" i="11"/>
  <c r="D6" i="11"/>
  <c r="D7" i="11"/>
  <c r="D8" i="11"/>
  <c r="D9" i="11"/>
  <c r="D10" i="11"/>
  <c r="D11" i="11"/>
  <c r="D12" i="11"/>
  <c r="D13" i="11"/>
  <c r="C43" i="11"/>
  <c r="C25" i="11"/>
  <c r="D5" i="11" l="1"/>
  <c r="D16" i="11"/>
  <c r="D25" i="11"/>
  <c r="D43" i="11"/>
  <c r="D34" i="11"/>
  <c r="B50" i="11" l="1"/>
  <c r="C50" i="11"/>
  <c r="D50" i="11"/>
  <c r="B47" i="10" l="1"/>
  <c r="B45" i="10"/>
  <c r="B42" i="10"/>
  <c r="B40" i="10"/>
  <c r="B37" i="10"/>
  <c r="B36" i="10"/>
  <c r="B35" i="10"/>
  <c r="C41" i="3" l="1"/>
  <c r="C29" i="4"/>
  <c r="C28" i="4"/>
  <c r="C19" i="4"/>
  <c r="C23" i="4"/>
  <c r="C22" i="4"/>
  <c r="C16" i="4" l="1"/>
  <c r="C17" i="4"/>
  <c r="B24" i="4"/>
  <c r="B21" i="4"/>
  <c r="B18" i="4"/>
  <c r="B15" i="4"/>
  <c r="B12" i="4"/>
  <c r="B10" i="4"/>
  <c r="B7" i="4"/>
  <c r="C13" i="4"/>
  <c r="C14" i="4"/>
  <c r="C59" i="3"/>
  <c r="C4" i="4" l="1"/>
  <c r="C6" i="4"/>
  <c r="C5" i="4"/>
  <c r="C52" i="3" l="1"/>
  <c r="C9" i="4"/>
  <c r="C25" i="4" l="1"/>
  <c r="C11" i="4" l="1"/>
  <c r="C73" i="3" l="1"/>
  <c r="C82" i="3" s="1"/>
  <c r="C40" i="3"/>
  <c r="C81" i="3" s="1"/>
  <c r="N21" i="5" l="1"/>
  <c r="O21" i="5" s="1"/>
  <c r="P21" i="5" s="1"/>
  <c r="N19" i="5"/>
  <c r="P19" i="5" s="1"/>
  <c r="N17" i="5"/>
  <c r="O17" i="5" s="1"/>
  <c r="P17" i="5" s="1"/>
  <c r="P15" i="5"/>
  <c r="N14" i="5"/>
  <c r="P14" i="5" s="1"/>
  <c r="P13" i="5"/>
  <c r="P12" i="5"/>
  <c r="P10" i="5"/>
  <c r="N8" i="5"/>
  <c r="P8" i="5" s="1"/>
  <c r="N6" i="5"/>
  <c r="P6" i="5" s="1"/>
  <c r="P5" i="5"/>
  <c r="P4" i="5"/>
  <c r="N3" i="5"/>
  <c r="P3" i="5" s="1"/>
</calcChain>
</file>

<file path=xl/sharedStrings.xml><?xml version="1.0" encoding="utf-8"?>
<sst xmlns="http://schemas.openxmlformats.org/spreadsheetml/2006/main" count="951" uniqueCount="359">
  <si>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</si>
  <si>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</si>
  <si>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</si>
  <si>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</si>
  <si>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</si>
  <si>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</si>
  <si>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</si>
  <si>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</si>
  <si>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</si>
  <si>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</si>
  <si>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</si>
  <si>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</si>
  <si>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</si>
  <si>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</si>
  <si>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Jednostka</t>
  </si>
  <si>
    <t>Materiał</t>
  </si>
  <si>
    <t>Przedmiot ubezpieczenia</t>
  </si>
  <si>
    <t>Powierzchnia w m2</t>
  </si>
  <si>
    <t>Rok budowy budynku</t>
  </si>
  <si>
    <t>Ścian</t>
  </si>
  <si>
    <t>Stropów</t>
  </si>
  <si>
    <t>Stropodachu</t>
  </si>
  <si>
    <t>Pokrycie dachu</t>
  </si>
  <si>
    <t>Wyposażenie i urządzenia</t>
  </si>
  <si>
    <t>Suma ubezpieczenia</t>
  </si>
  <si>
    <t>Sprzęt elektroniczny stacjonarny</t>
  </si>
  <si>
    <t>Sprzęt elektroniczny przenośny</t>
  </si>
  <si>
    <t>Nr rej.</t>
  </si>
  <si>
    <t>Rodzaj</t>
  </si>
  <si>
    <t xml:space="preserve">Rok prod. </t>
  </si>
  <si>
    <t>Nr nadwozia</t>
  </si>
  <si>
    <t>Okres OC</t>
  </si>
  <si>
    <t>Okres AC</t>
  </si>
  <si>
    <t>Okres NW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</si>
  <si>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</si>
  <si>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</si>
  <si>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</si>
  <si>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</si>
  <si>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</si>
  <si>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</si>
  <si>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</si>
  <si>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</si>
  <si>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</si>
  <si>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</si>
  <si>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</si>
  <si>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</si>
  <si>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</si>
  <si>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</si>
  <si>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</si>
  <si>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</si>
  <si>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</si>
  <si>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</si>
  <si>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</si>
  <si>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</si>
  <si>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Liczba miejsc</t>
  </si>
  <si>
    <t>Pojemność</t>
  </si>
  <si>
    <t>Ładowność</t>
  </si>
  <si>
    <t>Użytkownik</t>
  </si>
  <si>
    <t>Typ, model</t>
  </si>
  <si>
    <t>Marka</t>
  </si>
  <si>
    <t>Zabezpieczenia przeciwpożarowe</t>
  </si>
  <si>
    <t>Zabezpieczenia przeciwkradzieżowe</t>
  </si>
  <si>
    <t>-</t>
  </si>
  <si>
    <t>Gminny Ośrodek Pomocy Społecznej</t>
  </si>
  <si>
    <t>Gminna Biblioteka Publiczna</t>
  </si>
  <si>
    <t>brak</t>
  </si>
  <si>
    <t>RJA45112</t>
  </si>
  <si>
    <t>RENAULT</t>
  </si>
  <si>
    <t>VF1VBH6U350976078</t>
  </si>
  <si>
    <t>OSP Bystrowice</t>
  </si>
  <si>
    <t>RJA83JX</t>
  </si>
  <si>
    <t>FORD</t>
  </si>
  <si>
    <t>2,5D</t>
  </si>
  <si>
    <t>DMC 3500</t>
  </si>
  <si>
    <t>DMC 2650</t>
  </si>
  <si>
    <t>WF0KXXGBVKPC05444</t>
  </si>
  <si>
    <t>OSP Cząstkowice</t>
  </si>
  <si>
    <t>RJA51998</t>
  </si>
  <si>
    <t>FS-LUBLIN</t>
  </si>
  <si>
    <t>Lublin</t>
  </si>
  <si>
    <t>DMC 2900</t>
  </si>
  <si>
    <t>SUL330211V0026558</t>
  </si>
  <si>
    <t>OSP Czudowice</t>
  </si>
  <si>
    <t>RJA00998</t>
  </si>
  <si>
    <t>Transit</t>
  </si>
  <si>
    <t>DMC 3490</t>
  </si>
  <si>
    <t>WF0XXTTFN8L10197</t>
  </si>
  <si>
    <t>OSP Chorzów</t>
  </si>
  <si>
    <t>RJA5PS5</t>
  </si>
  <si>
    <t>ROBUR</t>
  </si>
  <si>
    <t>Master</t>
  </si>
  <si>
    <t>HL900.40</t>
  </si>
  <si>
    <t>przyczepa lekka</t>
  </si>
  <si>
    <t>brak danych</t>
  </si>
  <si>
    <t>27698</t>
  </si>
  <si>
    <t>RJA22YF</t>
  </si>
  <si>
    <t>FSC-STARACHOWICE</t>
  </si>
  <si>
    <t>A266010224329</t>
  </si>
  <si>
    <t>OSP Roźwienica</t>
  </si>
  <si>
    <t>RJA52HE</t>
  </si>
  <si>
    <t>JELCZ</t>
  </si>
  <si>
    <t>20986</t>
  </si>
  <si>
    <t>RJA36656</t>
  </si>
  <si>
    <t>RJA03011</t>
  </si>
  <si>
    <t>STAR</t>
  </si>
  <si>
    <t>0856</t>
  </si>
  <si>
    <t>OSP Rudowołowice</t>
  </si>
  <si>
    <t>DMC 2660</t>
  </si>
  <si>
    <t>WF0KXXGBVKME09103</t>
  </si>
  <si>
    <t>OSP Tyniowice</t>
  </si>
  <si>
    <t>MERCEDES BENZ</t>
  </si>
  <si>
    <t>Vito</t>
  </si>
  <si>
    <t>DMC 2600</t>
  </si>
  <si>
    <t>VSA63807413017171</t>
  </si>
  <si>
    <t>OSP Więckowice</t>
  </si>
  <si>
    <t>RJA3184</t>
  </si>
  <si>
    <t>11344</t>
  </si>
  <si>
    <t>OSP Wola Roźwieniecka</t>
  </si>
  <si>
    <t>Waryński</t>
  </si>
  <si>
    <t>Hidromek HMK102B</t>
  </si>
  <si>
    <t>DMC 8980</t>
  </si>
  <si>
    <t>35B111944</t>
  </si>
  <si>
    <t>koparko-ładowarka</t>
  </si>
  <si>
    <t>Gmina Roźwienica</t>
  </si>
  <si>
    <t>RJA07500</t>
  </si>
  <si>
    <t>NISSAN</t>
  </si>
  <si>
    <t>NP300 Pickup 2.5d DC Base</t>
  </si>
  <si>
    <t>JN1CPUD22U013198</t>
  </si>
  <si>
    <t>STIM</t>
  </si>
  <si>
    <t>PO75</t>
  </si>
  <si>
    <t>SYP0750080002864</t>
  </si>
  <si>
    <t>RJA2P36</t>
  </si>
  <si>
    <t>RJA26266</t>
  </si>
  <si>
    <t>CITROEN</t>
  </si>
  <si>
    <t>Berlingo</t>
  </si>
  <si>
    <t>VF77D9HF0CN507218</t>
  </si>
  <si>
    <t>RJA4PK4</t>
  </si>
  <si>
    <t>PRONAR</t>
  </si>
  <si>
    <t>T663/3</t>
  </si>
  <si>
    <t>DMC 13660</t>
  </si>
  <si>
    <t>SZB6633XXD1X02094</t>
  </si>
  <si>
    <t>RJA08T8</t>
  </si>
  <si>
    <t>JOHN DEERE</t>
  </si>
  <si>
    <t>6140M L003</t>
  </si>
  <si>
    <t>1+1</t>
  </si>
  <si>
    <t>1L06140MLDG767559</t>
  </si>
  <si>
    <t>RJA7PJ7</t>
  </si>
  <si>
    <t>MEPROZET</t>
  </si>
  <si>
    <t>PN70</t>
  </si>
  <si>
    <t>DMC 9400</t>
  </si>
  <si>
    <t>MEP130549007</t>
  </si>
  <si>
    <t>RJA44UX</t>
  </si>
  <si>
    <t>DMC 2980</t>
  </si>
  <si>
    <t>VF7GJ9HXC93481420</t>
  </si>
  <si>
    <t>pożarniczy</t>
  </si>
  <si>
    <t>ciągnik</t>
  </si>
  <si>
    <t>przyczepa</t>
  </si>
  <si>
    <t>osobowy</t>
  </si>
  <si>
    <t>WDK</t>
  </si>
  <si>
    <t>Remiza OSP</t>
  </si>
  <si>
    <t>WDK + remiza OSP</t>
  </si>
  <si>
    <t>Budynek komunalny(stara szkoła)</t>
  </si>
  <si>
    <t>WDK+ remiza OSP</t>
  </si>
  <si>
    <t>Budynek mieszkalny</t>
  </si>
  <si>
    <t>WDK, remiza OSP, biblioteka</t>
  </si>
  <si>
    <t>Stara szkoła, biblioteka</t>
  </si>
  <si>
    <t>Budynek komunalny 1b (rechabilitacja)</t>
  </si>
  <si>
    <t>Budynek komunalny 1a Agronomówka</t>
  </si>
  <si>
    <t>Budynek Urzędu Gminy + ogrodzenie</t>
  </si>
  <si>
    <t>Budynek komunalny(stara Szkoła)</t>
  </si>
  <si>
    <t>Stadion sportowy</t>
  </si>
  <si>
    <t>Budynek szatni</t>
  </si>
  <si>
    <t>Budynek Mieszkalny dwu lokalowy</t>
  </si>
  <si>
    <t>Szatnia sportowa na Węgierce</t>
  </si>
  <si>
    <t>Most na potoku Jodłówka</t>
  </si>
  <si>
    <t>Most na Potoku</t>
  </si>
  <si>
    <t>Oczyszczalnia ścieków Wola Roźwienicka</t>
  </si>
  <si>
    <t>35.</t>
  </si>
  <si>
    <t>36.</t>
  </si>
  <si>
    <t>Stacja ujęcia i uzdatniania wody Tyniowice</t>
  </si>
  <si>
    <t>Stacja ujęcia i wody Wola Roźwieniecka</t>
  </si>
  <si>
    <t>Most na rzece Mleczka</t>
  </si>
  <si>
    <t>cegła</t>
  </si>
  <si>
    <t>pustak</t>
  </si>
  <si>
    <t>1989-91</t>
  </si>
  <si>
    <t>1986-88</t>
  </si>
  <si>
    <t>1972-75</t>
  </si>
  <si>
    <t>1950-54</t>
  </si>
  <si>
    <t>1960-62</t>
  </si>
  <si>
    <t>1973-1975</t>
  </si>
  <si>
    <t>1975-76</t>
  </si>
  <si>
    <t>1935-38</t>
  </si>
  <si>
    <t>1976, 2009</t>
  </si>
  <si>
    <t>Wiaty przystankowe</t>
  </si>
  <si>
    <t>37.</t>
  </si>
  <si>
    <t>38.</t>
  </si>
  <si>
    <t>żelbet</t>
  </si>
  <si>
    <t>Żelbet, przyczółki płyty żelbetowe, dźwigary stal, podłoga drewno</t>
  </si>
  <si>
    <t>żelbet, przyczółki żelbet, dźwigary stalowe, podłoga drewniana</t>
  </si>
  <si>
    <t>Mosty na rzece Mleczka</t>
  </si>
  <si>
    <t>przyczółki żelbet, dźwigary stalowe, podłoga drewniana</t>
  </si>
  <si>
    <t>1982;
1972;
1994, remont w 2010</t>
  </si>
  <si>
    <t>2004, remont w 2010; 2004, remont w 2013</t>
  </si>
  <si>
    <t>2004, remont w 2010</t>
  </si>
  <si>
    <t>blacha</t>
  </si>
  <si>
    <t>stropodach</t>
  </si>
  <si>
    <t>dachówka</t>
  </si>
  <si>
    <t>Blacha</t>
  </si>
  <si>
    <t>cegła, pustak</t>
  </si>
  <si>
    <t>pustak, bloczek gazobetonowy</t>
  </si>
  <si>
    <t>pleksa</t>
  </si>
  <si>
    <t>stal i szkło</t>
  </si>
  <si>
    <t>39.</t>
  </si>
  <si>
    <t>40.</t>
  </si>
  <si>
    <t>Urządzenia oczysczalni ścieków</t>
  </si>
  <si>
    <t>UG Roźwienica agregat prądotwórczy</t>
  </si>
  <si>
    <t>Urządzenia (wyposażenie) stacji w Tyniowcach</t>
  </si>
  <si>
    <t>Urządzenie (wyposażenie) stacji Wola Roźwieniecka</t>
  </si>
  <si>
    <t>specjalny</t>
  </si>
  <si>
    <t>Budynek szkoły</t>
  </si>
  <si>
    <t>cegła; pustak/bloczek/beton komórkowy</t>
  </si>
  <si>
    <t>Budynek zespołu szkół</t>
  </si>
  <si>
    <t>murowane</t>
  </si>
  <si>
    <t>Budynek szkolny w parku</t>
  </si>
  <si>
    <t>Hala sportowa</t>
  </si>
  <si>
    <t>Budynek szkoły stary</t>
  </si>
  <si>
    <t>WO</t>
  </si>
  <si>
    <t>ORLIK (szatnia)</t>
  </si>
  <si>
    <t>zgodne z przepisami o ochronie przeciwpożarowej</t>
  </si>
  <si>
    <t>-system sygnalizacji włamania i napadu o działaniu miejscowym</t>
  </si>
  <si>
    <t>urządzenia gaśnicze uruchamiane ręcznie: zraszacze, pianowe, proszkowe, parowe, gazowe</t>
  </si>
  <si>
    <t>Budynek szkolny w parku (279)</t>
  </si>
  <si>
    <t>Budynek szkoły stary (164)</t>
  </si>
  <si>
    <t>zabytkowy (połowa XIX wieku)</t>
  </si>
  <si>
    <t>zabytkowy (koniec XIX, początek XX w.)</t>
  </si>
  <si>
    <t xml:space="preserve">Brak majatku w systemie sum stałych. </t>
  </si>
  <si>
    <t xml:space="preserve">Budynki posiadając co najmniej 2 zamki wielozastawkowe, Budynek Urzedu monitoring, okratowanie. Zabezpieczenia są stosowne z obowiązującymi przepisami prawa. </t>
  </si>
  <si>
    <t xml:space="preserve">Urząd Gminy </t>
  </si>
  <si>
    <t>Załącznik nr 1 do do SIWZ, Zakładka nr 5, Wykaz zabezpieczeń przeciwpożarowych i przeciwkradzieżowych</t>
  </si>
  <si>
    <t>Załącznik nr 1d do SIWZ, Zakładka nr 3, Wykaz pojazdów</t>
  </si>
  <si>
    <t>Okres AS</t>
  </si>
  <si>
    <t xml:space="preserve">Załącznik nr 1d do SIWZ, Zakładka nr 2, Wykaz sprzętu elektronicznego </t>
  </si>
  <si>
    <t>Suma ubezpieczenia (WO)</t>
  </si>
  <si>
    <t>przyczółki żelbet, dźwigary stalowe, podłoga żelbet</t>
  </si>
  <si>
    <t>WDK Mokra</t>
  </si>
  <si>
    <t>25.</t>
  </si>
  <si>
    <t>Załącznik nr 1d do SIWZ, Zakładka nr 1, Wykaz mienia</t>
  </si>
  <si>
    <t>Sala gimnastyczna</t>
  </si>
  <si>
    <t>KB</t>
  </si>
  <si>
    <t>bloczki, beton + ocieplenie ze styropiana, blacha</t>
  </si>
  <si>
    <t>L.p.</t>
  </si>
  <si>
    <t>Rodzaj wartości</t>
  </si>
  <si>
    <t xml:space="preserve">Suma ubezpieczenia </t>
  </si>
  <si>
    <t xml:space="preserve">Rodzaj wartości </t>
  </si>
  <si>
    <t>Budynki i budowle</t>
  </si>
  <si>
    <t>Wyposażenia i urządzenia</t>
  </si>
  <si>
    <t>2009r</t>
  </si>
  <si>
    <t>XIX wiek</t>
  </si>
  <si>
    <t>1968, remont w 2011, częściowy remont w 2015, remont w2016r.</t>
  </si>
  <si>
    <t>żelbet, przyczółki płyty żelbetowe, dźwigary stal, podłoga żebet</t>
  </si>
  <si>
    <t>monitoring, alarm</t>
  </si>
  <si>
    <t>1970, 1996</t>
  </si>
  <si>
    <t xml:space="preserve">Budynek Rudołowice Szatnia sportowa </t>
  </si>
  <si>
    <t>pustak ceramiczny i cegła</t>
  </si>
  <si>
    <t>41.</t>
  </si>
  <si>
    <t>Sprzęt elektroniczny stacjonarny WO</t>
  </si>
  <si>
    <t>Sprzęt elektroniczny przenośny WO</t>
  </si>
  <si>
    <t xml:space="preserve">2. </t>
  </si>
  <si>
    <t>-system sygnalizacji włamania i napadu o działaniu miejscowym;</t>
  </si>
  <si>
    <t>Budynek szkoły z ogrodzeniem</t>
  </si>
  <si>
    <t>stały dozór fizyczny ochrona własna w godzinach pracy szkoły; monitoring; ogrodzenie; gaśnice; hydranty wewnętrzne; hydranty zewnętrzne</t>
  </si>
  <si>
    <t xml:space="preserve">3. </t>
  </si>
  <si>
    <t>Przebieg</t>
  </si>
  <si>
    <t>Sprzęt elekroniczny stacjonarny</t>
  </si>
  <si>
    <t>42.</t>
  </si>
  <si>
    <t>RJA77112</t>
  </si>
  <si>
    <t>P244LM107385</t>
  </si>
  <si>
    <t>P244L0001970</t>
  </si>
  <si>
    <t>RJA85070</t>
  </si>
  <si>
    <t>RJA93759</t>
  </si>
  <si>
    <t>VF1VD00861641196</t>
  </si>
  <si>
    <t>2600 mth</t>
  </si>
  <si>
    <t>7500 mth</t>
  </si>
  <si>
    <t>WDK, Wola Roźwienicka</t>
  </si>
  <si>
    <t>Remiza OSP, Wola Roźwienicka</t>
  </si>
  <si>
    <t>WDK + remiza OSP, Cząstkowicze</t>
  </si>
  <si>
    <t>WDK, Czudowice</t>
  </si>
  <si>
    <t>WDK+ remiza OSP, Bystrowice</t>
  </si>
  <si>
    <t>WDK + remiza OSP, Więckowice</t>
  </si>
  <si>
    <t>WDK+ remiza OSP, Tyniowice</t>
  </si>
  <si>
    <t>Budynek mieszkalny, Tyniowice</t>
  </si>
  <si>
    <t>WDK + remiza OSP, Chorzów</t>
  </si>
  <si>
    <t>WDK, remiza OSP, biblioteka, Węgierka</t>
  </si>
  <si>
    <t>WDK + remiza OSP, Wola Węgierska</t>
  </si>
  <si>
    <t>WDK, Rudołowice</t>
  </si>
  <si>
    <t>Remiza OSP, Rudołowice</t>
  </si>
  <si>
    <t>WDK+ remiza OSP, Roźwienica</t>
  </si>
  <si>
    <t>Stara szkoła, biblioteka, Roźwienica</t>
  </si>
  <si>
    <t xml:space="preserve">Budynek Urzędu Gminy </t>
  </si>
  <si>
    <t>ORLIK (całość)</t>
  </si>
  <si>
    <t>Monitoring</t>
  </si>
  <si>
    <t xml:space="preserve">Aktualna suma AC </t>
  </si>
  <si>
    <t>Ubezpieczający</t>
  </si>
  <si>
    <t>22.08.2020 21.08.2021</t>
  </si>
  <si>
    <t>09.01.2020 08.01.2021</t>
  </si>
  <si>
    <t>02.03.2020 01.03.2021</t>
  </si>
  <si>
    <t>13.07.2020 12.07.2021</t>
  </si>
  <si>
    <t>15.04.2020 14.04.2021</t>
  </si>
  <si>
    <t>18.06.2020 17.06.2021</t>
  </si>
  <si>
    <t>16.06.2020 15.06.2021</t>
  </si>
  <si>
    <t>25.02.2020 24.02.2021</t>
  </si>
  <si>
    <t>19.06.2020 18.06.2021</t>
  </si>
  <si>
    <t>22.10.2020 21.10.2021</t>
  </si>
  <si>
    <t>19.03.2020 18.03.2021</t>
  </si>
  <si>
    <t>08.10.2020 07.10.2021</t>
  </si>
  <si>
    <t>06.07.2020 05.07.2021</t>
  </si>
  <si>
    <t>23.08.2020 22.08.2021</t>
  </si>
  <si>
    <t>17.08.2020 16.08.2021</t>
  </si>
  <si>
    <t>11.12.2019 10.12.2020</t>
  </si>
  <si>
    <t>30.12.2019 29.12.2020</t>
  </si>
  <si>
    <t>25.11.2019 24.11.2020</t>
  </si>
  <si>
    <t>27.12.2019 26.12.2020</t>
  </si>
  <si>
    <t>RJA71MG</t>
  </si>
  <si>
    <t>RAZEM</t>
  </si>
  <si>
    <t>Szkoła Podstawowa im. Orląt Lwowskich w Roźwienicy</t>
  </si>
  <si>
    <t>Szkoła Podstawowa im. Marii Curie-Skłodowskiej w Węgierce</t>
  </si>
  <si>
    <t>Sprzęt elektroniczny stacjonarny, w tym tablice interaktywne</t>
  </si>
  <si>
    <t>Szkoła Podstawowa im. gen. dyw. Kazimierza Gilarskiego w Rudołowicach</t>
  </si>
  <si>
    <t>Szkoła Podstawowa im. Henryka Sienkiewicza w Tyniowicach</t>
  </si>
  <si>
    <t>43.</t>
  </si>
  <si>
    <t>44.</t>
  </si>
  <si>
    <t>45.</t>
  </si>
  <si>
    <t>46.</t>
  </si>
  <si>
    <t>47.</t>
  </si>
  <si>
    <t>Sieć oświetleniowa i 24 lampy w m. Czudowice</t>
  </si>
  <si>
    <t>32 lampy w m. Chorzów</t>
  </si>
  <si>
    <t>30 lamp w m. Rudołowice</t>
  </si>
  <si>
    <t>Sieć oświetleniowa i 12 lamp w m. Mokra</t>
  </si>
  <si>
    <t>Sieć oświetleniowa i 9 lamp w m. Roźwienica</t>
  </si>
  <si>
    <t>Oczyszczalnia ścieków wraz z budynkiem garażowym Wola Roźwienicka</t>
  </si>
  <si>
    <t>Szkoła Podstawowa im. św. Stanisława Kostki w Woli Węgierskiej</t>
  </si>
  <si>
    <t>Załącznik nr 1d do SIWZ, Zakładka nr 4, Przebieg ubezpieczenia</t>
  </si>
  <si>
    <t>Rodzaj ubezpieczenia </t>
  </si>
  <si>
    <t>Rezerwy</t>
  </si>
  <si>
    <t>Wypłaty</t>
  </si>
  <si>
    <t>Razem</t>
  </si>
  <si>
    <t>Mienie od ognia i innych zdarzeń losowych</t>
  </si>
  <si>
    <t>Mienie od kradzieży z włamaniem i rabunku</t>
  </si>
  <si>
    <t>Przedmioty szklane od stłuczenia</t>
  </si>
  <si>
    <t>Odpowiedzialność cywilna</t>
  </si>
  <si>
    <t>Sprzęt elektroniczny</t>
  </si>
  <si>
    <t>Ubezpieczenia komunikacyjne OC</t>
  </si>
  <si>
    <t>Ubezpieczenia komunikacyjne AC</t>
  </si>
  <si>
    <t>Ubezpieczenia komunikacyjne NNW</t>
  </si>
  <si>
    <t>Ubezpieczenie NNW OSP</t>
  </si>
  <si>
    <t>Mienie od wszystkich ryzyk</t>
  </si>
  <si>
    <t>RAZEM:</t>
  </si>
  <si>
    <t>27.08.2020 26.08.2021</t>
  </si>
  <si>
    <r>
      <t xml:space="preserve">Szkodowość przedstawiona na dzień </t>
    </r>
    <r>
      <rPr>
        <b/>
        <u/>
        <sz val="10"/>
        <color theme="1"/>
        <rFont val="Cambria"/>
        <family val="1"/>
        <scheme val="major"/>
      </rPr>
      <t>16.10.2019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</si>
</sst>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color rgb="FFFF0000"/>
      <name val="Cambria"/>
      <family val="1"/>
      <charset val="238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b/>
      <u/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5">
    <xf numFmtId="0" fontId="0" fillId="0" borderId="0" xfId="0"/>
    <xf numFmtId="0" fontId="5" fillId="5" borderId="1" xfId="1" applyFont="1" applyFill="1" applyBorder="1" applyAlignment="1">
      <alignment horizontal="left" vertical="center"/>
    </xf>
    <xf numFmtId="2" fontId="6" fillId="5" borderId="1" xfId="1" applyNumberFormat="1" applyFont="1" applyFill="1" applyBorder="1" applyAlignment="1">
      <alignment horizontal="center" vertical="center"/>
    </xf>
    <xf numFmtId="0" fontId="6" fillId="5" borderId="1" xfId="1" applyNumberFormat="1" applyFont="1" applyFill="1" applyBorder="1" applyAlignment="1">
      <alignment horizontal="center" vertical="center" wrapText="1"/>
    </xf>
    <xf numFmtId="2" fontId="5" fillId="5" borderId="1" xfId="1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0" fontId="5" fillId="5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vertical="center"/>
    </xf>
    <xf numFmtId="2" fontId="6" fillId="0" borderId="1" xfId="1" applyNumberFormat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2" fontId="6" fillId="2" borderId="1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 wrapText="1"/>
    </xf>
    <xf numFmtId="0" fontId="7" fillId="0" borderId="0" xfId="0" applyFont="1" applyBorder="1"/>
    <xf numFmtId="0" fontId="7" fillId="0" borderId="0" xfId="0" applyFont="1" applyFill="1" applyBorder="1"/>
    <xf numFmtId="0" fontId="7" fillId="2" borderId="0" xfId="0" applyFont="1" applyFill="1" applyBorder="1"/>
    <xf numFmtId="0" fontId="7" fillId="0" borderId="0" xfId="0" applyFont="1" applyBorder="1" applyAlignment="1">
      <alignment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44" fontId="6" fillId="0" borderId="1" xfId="4" applyFont="1" applyFill="1" applyBorder="1" applyAlignment="1">
      <alignment horizontal="center" vertical="center" wrapText="1"/>
    </xf>
    <xf numFmtId="44" fontId="5" fillId="5" borderId="1" xfId="4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vertical="center"/>
    </xf>
    <xf numFmtId="0" fontId="7" fillId="3" borderId="0" xfId="0" applyFont="1" applyFill="1"/>
    <xf numFmtId="0" fontId="7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7" fillId="4" borderId="0" xfId="0" applyFont="1" applyFill="1"/>
    <xf numFmtId="0" fontId="6" fillId="0" borderId="1" xfId="0" applyFont="1" applyBorder="1" applyAlignment="1">
      <alignment horizontal="left" vertical="center" wrapText="1"/>
    </xf>
    <xf numFmtId="0" fontId="5" fillId="3" borderId="0" xfId="0" applyFont="1" applyFill="1"/>
    <xf numFmtId="0" fontId="5" fillId="4" borderId="0" xfId="0" applyFont="1" applyFill="1"/>
    <xf numFmtId="44" fontId="6" fillId="0" borderId="0" xfId="5" applyFont="1" applyFill="1" applyBorder="1" applyAlignment="1">
      <alignment vertical="center"/>
    </xf>
    <xf numFmtId="0" fontId="5" fillId="5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6" fillId="6" borderId="1" xfId="1" applyFont="1" applyFill="1" applyBorder="1" applyAlignment="1">
      <alignment vertical="center" wrapText="1"/>
    </xf>
    <xf numFmtId="164" fontId="6" fillId="6" borderId="1" xfId="1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5" borderId="1" xfId="0" applyFont="1" applyFill="1" applyBorder="1"/>
    <xf numFmtId="0" fontId="8" fillId="5" borderId="1" xfId="0" applyFont="1" applyFill="1" applyBorder="1" applyAlignment="1">
      <alignment vertical="center" wrapText="1"/>
    </xf>
    <xf numFmtId="164" fontId="7" fillId="0" borderId="1" xfId="0" applyNumberFormat="1" applyFont="1" applyBorder="1"/>
    <xf numFmtId="164" fontId="7" fillId="0" borderId="0" xfId="0" applyNumberFormat="1" applyFont="1" applyBorder="1"/>
    <xf numFmtId="2" fontId="6" fillId="0" borderId="0" xfId="1" applyNumberFormat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44" fontId="6" fillId="6" borderId="1" xfId="5" applyFont="1" applyFill="1" applyBorder="1" applyAlignment="1">
      <alignment vertical="center"/>
    </xf>
    <xf numFmtId="164" fontId="7" fillId="6" borderId="1" xfId="0" applyNumberFormat="1" applyFont="1" applyFill="1" applyBorder="1"/>
    <xf numFmtId="0" fontId="5" fillId="5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0" fontId="9" fillId="0" borderId="0" xfId="0" applyFont="1" applyBorder="1"/>
    <xf numFmtId="0" fontId="5" fillId="5" borderId="1" xfId="1" applyFont="1" applyFill="1" applyBorder="1" applyAlignment="1">
      <alignment horizontal="center" vertical="center"/>
    </xf>
    <xf numFmtId="164" fontId="9" fillId="0" borderId="0" xfId="0" applyNumberFormat="1" applyFont="1" applyBorder="1"/>
    <xf numFmtId="0" fontId="6" fillId="0" borderId="0" xfId="0" applyFont="1" applyBorder="1"/>
    <xf numFmtId="0" fontId="6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left" vertical="center"/>
    </xf>
    <xf numFmtId="164" fontId="6" fillId="3" borderId="1" xfId="2" applyNumberFormat="1" applyFont="1" applyFill="1" applyBorder="1" applyAlignment="1">
      <alignment horizontal="right" vertical="center"/>
    </xf>
    <xf numFmtId="0" fontId="6" fillId="0" borderId="1" xfId="2" applyFont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 wrapText="1"/>
    </xf>
    <xf numFmtId="49" fontId="5" fillId="5" borderId="1" xfId="2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0" xfId="0" applyFont="1" applyFill="1" applyBorder="1"/>
    <xf numFmtId="164" fontId="6" fillId="0" borderId="1" xfId="4" applyNumberFormat="1" applyFont="1" applyFill="1" applyBorder="1" applyAlignment="1">
      <alignment horizontal="center" vertical="center" wrapText="1"/>
    </xf>
    <xf numFmtId="164" fontId="6" fillId="0" borderId="1" xfId="4" applyNumberFormat="1" applyFont="1" applyFill="1" applyBorder="1" applyAlignment="1">
      <alignment horizontal="center" vertical="center"/>
    </xf>
    <xf numFmtId="164" fontId="6" fillId="0" borderId="1" xfId="4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6" borderId="1" xfId="0" applyFont="1" applyFill="1" applyBorder="1"/>
    <xf numFmtId="164" fontId="6" fillId="6" borderId="1" xfId="0" applyNumberFormat="1" applyFont="1" applyFill="1" applyBorder="1"/>
    <xf numFmtId="164" fontId="6" fillId="7" borderId="1" xfId="2" applyNumberFormat="1" applyFont="1" applyFill="1" applyBorder="1" applyAlignment="1">
      <alignment horizontal="right" vertical="center"/>
    </xf>
    <xf numFmtId="164" fontId="6" fillId="7" borderId="1" xfId="0" applyNumberFormat="1" applyFont="1" applyFill="1" applyBorder="1"/>
    <xf numFmtId="44" fontId="6" fillId="0" borderId="1" xfId="1" applyNumberFormat="1" applyFont="1" applyFill="1" applyBorder="1" applyAlignment="1">
      <alignment vertical="center"/>
    </xf>
    <xf numFmtId="1" fontId="6" fillId="2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vertical="center" wrapText="1"/>
    </xf>
    <xf numFmtId="44" fontId="6" fillId="3" borderId="1" xfId="1" applyNumberFormat="1" applyFont="1" applyFill="1" applyBorder="1" applyAlignment="1">
      <alignment vertical="center"/>
    </xf>
    <xf numFmtId="2" fontId="6" fillId="3" borderId="1" xfId="1" applyNumberFormat="1" applyFont="1" applyFill="1" applyBorder="1" applyAlignment="1">
      <alignment horizontal="center" vertical="center"/>
    </xf>
    <xf numFmtId="0" fontId="6" fillId="3" borderId="1" xfId="1" applyNumberFormat="1" applyFont="1" applyFill="1" applyBorder="1" applyAlignment="1">
      <alignment horizontal="center" vertical="center" wrapText="1"/>
    </xf>
    <xf numFmtId="0" fontId="6" fillId="3" borderId="0" xfId="0" applyFont="1" applyFill="1" applyBorder="1"/>
    <xf numFmtId="0" fontId="6" fillId="0" borderId="1" xfId="0" applyFont="1" applyBorder="1" applyAlignment="1">
      <alignment horizontal="center"/>
    </xf>
    <xf numFmtId="44" fontId="6" fillId="6" borderId="1" xfId="1" applyNumberFormat="1" applyFont="1" applyFill="1" applyBorder="1" applyAlignment="1">
      <alignment vertical="center"/>
    </xf>
    <xf numFmtId="0" fontId="6" fillId="2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2" applyFont="1" applyBorder="1" applyAlignment="1">
      <alignment vertical="center"/>
    </xf>
    <xf numFmtId="164" fontId="6" fillId="0" borderId="1" xfId="5" applyNumberFormat="1" applyFont="1" applyBorder="1"/>
    <xf numFmtId="164" fontId="6" fillId="7" borderId="1" xfId="5" applyNumberFormat="1" applyFont="1" applyFill="1" applyBorder="1"/>
    <xf numFmtId="0" fontId="6" fillId="5" borderId="0" xfId="0" applyFont="1" applyFill="1" applyBorder="1"/>
    <xf numFmtId="164" fontId="6" fillId="0" borderId="1" xfId="2" applyNumberFormat="1" applyFont="1" applyFill="1" applyBorder="1" applyAlignment="1">
      <alignment vertical="center"/>
    </xf>
    <xf numFmtId="164" fontId="6" fillId="7" borderId="1" xfId="2" applyNumberFormat="1" applyFont="1" applyFill="1" applyBorder="1" applyAlignment="1">
      <alignment vertical="center"/>
    </xf>
    <xf numFmtId="8" fontId="6" fillId="0" borderId="1" xfId="1" applyNumberFormat="1" applyFont="1" applyFill="1" applyBorder="1" applyAlignment="1">
      <alignment vertical="center"/>
    </xf>
    <xf numFmtId="0" fontId="6" fillId="0" borderId="1" xfId="2" applyFont="1" applyBorder="1" applyAlignment="1">
      <alignment vertical="center" wrapText="1"/>
    </xf>
    <xf numFmtId="0" fontId="6" fillId="0" borderId="0" xfId="0" applyFont="1" applyFill="1" applyBorder="1"/>
    <xf numFmtId="0" fontId="6" fillId="0" borderId="1" xfId="1" applyFont="1" applyFill="1" applyBorder="1" applyAlignment="1">
      <alignment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164" fontId="0" fillId="0" borderId="0" xfId="0" applyNumberFormat="1"/>
    <xf numFmtId="0" fontId="5" fillId="5" borderId="1" xfId="2" applyFont="1" applyFill="1" applyBorder="1" applyAlignment="1">
      <alignment horizontal="center" vertical="center"/>
    </xf>
    <xf numFmtId="164" fontId="5" fillId="5" borderId="1" xfId="2" applyNumberFormat="1" applyFont="1" applyFill="1" applyBorder="1" applyAlignment="1">
      <alignment horizontal="center" vertical="center"/>
    </xf>
    <xf numFmtId="0" fontId="5" fillId="5" borderId="3" xfId="2" applyFont="1" applyFill="1" applyBorder="1" applyAlignment="1">
      <alignment horizontal="right" vertical="center"/>
    </xf>
    <xf numFmtId="0" fontId="5" fillId="5" borderId="4" xfId="2" applyFont="1" applyFill="1" applyBorder="1" applyAlignment="1">
      <alignment vertical="center"/>
    </xf>
    <xf numFmtId="0" fontId="5" fillId="5" borderId="2" xfId="2" applyFont="1" applyFill="1" applyBorder="1" applyAlignment="1">
      <alignment vertical="center"/>
    </xf>
    <xf numFmtId="0" fontId="5" fillId="5" borderId="3" xfId="0" applyFont="1" applyFill="1" applyBorder="1" applyAlignment="1">
      <alignment horizontal="right"/>
    </xf>
    <xf numFmtId="0" fontId="5" fillId="5" borderId="1" xfId="2" applyFont="1" applyFill="1" applyBorder="1" applyAlignment="1">
      <alignment vertical="center"/>
    </xf>
    <xf numFmtId="0" fontId="11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left"/>
    </xf>
    <xf numFmtId="164" fontId="6" fillId="0" borderId="1" xfId="0" applyNumberFormat="1" applyFont="1" applyFill="1" applyBorder="1"/>
    <xf numFmtId="0" fontId="6" fillId="0" borderId="1" xfId="2" applyFont="1" applyFill="1" applyBorder="1" applyAlignment="1">
      <alignment horizontal="center"/>
    </xf>
    <xf numFmtId="0" fontId="6" fillId="0" borderId="1" xfId="2" applyFont="1" applyFill="1" applyBorder="1" applyAlignment="1">
      <alignment vertical="center"/>
    </xf>
    <xf numFmtId="164" fontId="6" fillId="0" borderId="1" xfId="5" applyNumberFormat="1" applyFont="1" applyFill="1" applyBorder="1" applyAlignment="1">
      <alignment vertical="center"/>
    </xf>
    <xf numFmtId="0" fontId="6" fillId="0" borderId="0" xfId="2" applyFont="1" applyFill="1" applyBorder="1"/>
    <xf numFmtId="8" fontId="9" fillId="0" borderId="0" xfId="2" applyNumberFormat="1" applyFont="1" applyFill="1" applyBorder="1" applyAlignment="1">
      <alignment vertical="center"/>
    </xf>
    <xf numFmtId="0" fontId="9" fillId="0" borderId="0" xfId="2" applyFont="1" applyFill="1" applyBorder="1"/>
    <xf numFmtId="0" fontId="9" fillId="0" borderId="0" xfId="0" applyFont="1" applyFill="1" applyBorder="1"/>
    <xf numFmtId="0" fontId="10" fillId="5" borderId="3" xfId="1" applyFont="1" applyFill="1" applyBorder="1" applyAlignment="1">
      <alignment horizontal="center" vertical="center"/>
    </xf>
    <xf numFmtId="0" fontId="10" fillId="5" borderId="4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/>
    <xf numFmtId="49" fontId="6" fillId="0" borderId="1" xfId="0" applyNumberFormat="1" applyFont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13" fillId="5" borderId="12" xfId="0" applyFont="1" applyFill="1" applyBorder="1" applyAlignment="1">
      <alignment horizontal="center"/>
    </xf>
    <xf numFmtId="0" fontId="14" fillId="8" borderId="7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 wrapText="1"/>
    </xf>
    <xf numFmtId="164" fontId="14" fillId="8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164" fontId="15" fillId="0" borderId="1" xfId="0" applyNumberFormat="1" applyFont="1" applyBorder="1" applyAlignment="1">
      <alignment horizontal="right" vertical="center"/>
    </xf>
    <xf numFmtId="0" fontId="14" fillId="8" borderId="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right" vertical="center" wrapText="1"/>
    </xf>
    <xf numFmtId="164" fontId="16" fillId="0" borderId="1" xfId="0" applyNumberFormat="1" applyFont="1" applyBorder="1"/>
    <xf numFmtId="164" fontId="13" fillId="5" borderId="1" xfId="0" applyNumberFormat="1" applyFont="1" applyFill="1" applyBorder="1"/>
  </cellXfs>
  <cellStyles count="10">
    <cellStyle name="Normalny" xfId="0" builtinId="0"/>
    <cellStyle name="Normalny 2" xfId="1" xr:uid="{00000000-0005-0000-0000-000001000000}"/>
    <cellStyle name="Normalny 3" xfId="2" xr:uid="{00000000-0005-0000-0000-000002000000}"/>
    <cellStyle name="Normalny 3 2" xfId="6" xr:uid="{C798848D-8660-49DE-81FA-E057F889A19C}"/>
    <cellStyle name="Walutowy" xfId="5" builtinId="4"/>
    <cellStyle name="Walutowy 2" xfId="3" xr:uid="{00000000-0005-0000-0000-000004000000}"/>
    <cellStyle name="Walutowy 2 2" xfId="7" xr:uid="{84A5C764-E3D9-40EF-AE9D-8FC9CD5E9600}"/>
    <cellStyle name="Walutowy 3" xfId="4" xr:uid="{00000000-0005-0000-0000-000005000000}"/>
    <cellStyle name="Walutowy 3 2" xfId="8" xr:uid="{8D4B6CD0-01C7-4C42-AF08-44B2AAFAFA3C}"/>
    <cellStyle name="Walutowy 4" xfId="9" xr:uid="{203C8B50-B10C-4187-99D9-B8AE5159A0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3"/>
  <sheetViews>
    <sheetView topLeftCell="A69" zoomScaleNormal="100" workbookViewId="0">
      <selection activeCell="C81" sqref="C81"/>
    </sheetView>
  </sheetViews>
  <sheetFormatPr defaultRowHeight="12.75" x14ac:dyDescent="0.2"/>
  <cols>
    <col min="1" max="1" width="4.7109375" style="16" bestFit="1" customWidth="1"/>
    <col min="2" max="2" width="44.140625" style="38" customWidth="1"/>
    <col min="3" max="3" width="26.7109375" style="16" customWidth="1"/>
    <col min="4" max="4" width="21.140625" style="16" customWidth="1"/>
    <col min="5" max="5" width="16.140625" style="18" customWidth="1"/>
    <col min="6" max="6" width="19" style="19" customWidth="1"/>
    <col min="7" max="7" width="22.85546875" style="16" customWidth="1"/>
    <col min="8" max="8" width="11.140625" style="16" customWidth="1"/>
    <col min="9" max="9" width="14.140625" style="16" customWidth="1"/>
    <col min="10" max="10" width="11.140625" style="16" customWidth="1"/>
    <col min="11" max="11" width="9.140625" style="16"/>
    <col min="12" max="12" width="14.42578125" style="16" bestFit="1" customWidth="1"/>
    <col min="13" max="16384" width="9.140625" style="16"/>
  </cols>
  <sheetData>
    <row r="1" spans="1:10" ht="15" customHeight="1" x14ac:dyDescent="0.2">
      <c r="A1" s="143" t="s">
        <v>246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s="57" customFormat="1" x14ac:dyDescent="0.2">
      <c r="A2" s="55" t="s">
        <v>1</v>
      </c>
      <c r="B2" s="36" t="s">
        <v>237</v>
      </c>
      <c r="C2" s="1"/>
      <c r="D2" s="2"/>
      <c r="E2" s="2"/>
      <c r="F2" s="3"/>
      <c r="G2" s="130" t="s">
        <v>15</v>
      </c>
      <c r="H2" s="130"/>
      <c r="I2" s="130"/>
      <c r="J2" s="130"/>
    </row>
    <row r="3" spans="1:10" s="57" customFormat="1" ht="25.5" x14ac:dyDescent="0.2">
      <c r="A3" s="7" t="s">
        <v>0</v>
      </c>
      <c r="B3" s="7" t="s">
        <v>16</v>
      </c>
      <c r="C3" s="7" t="s">
        <v>252</v>
      </c>
      <c r="D3" s="4" t="s">
        <v>17</v>
      </c>
      <c r="E3" s="5" t="s">
        <v>251</v>
      </c>
      <c r="F3" s="6" t="s">
        <v>18</v>
      </c>
      <c r="G3" s="7" t="s">
        <v>19</v>
      </c>
      <c r="H3" s="7" t="s">
        <v>20</v>
      </c>
      <c r="I3" s="7" t="s">
        <v>21</v>
      </c>
      <c r="J3" s="7" t="s">
        <v>22</v>
      </c>
    </row>
    <row r="4" spans="1:10" s="57" customFormat="1" x14ac:dyDescent="0.2">
      <c r="A4" s="51" t="s">
        <v>1</v>
      </c>
      <c r="B4" s="29" t="s">
        <v>283</v>
      </c>
      <c r="C4" s="8">
        <v>830000</v>
      </c>
      <c r="D4" s="9">
        <v>415</v>
      </c>
      <c r="E4" s="10" t="s">
        <v>226</v>
      </c>
      <c r="F4" s="11" t="s">
        <v>184</v>
      </c>
      <c r="G4" s="51" t="s">
        <v>208</v>
      </c>
      <c r="H4" s="51" t="s">
        <v>62</v>
      </c>
      <c r="I4" s="51" t="s">
        <v>62</v>
      </c>
      <c r="J4" s="51" t="s">
        <v>204</v>
      </c>
    </row>
    <row r="5" spans="1:10" s="57" customFormat="1" x14ac:dyDescent="0.2">
      <c r="A5" s="51" t="s">
        <v>2</v>
      </c>
      <c r="B5" s="29" t="s">
        <v>284</v>
      </c>
      <c r="C5" s="8">
        <v>152000</v>
      </c>
      <c r="D5" s="9">
        <v>66</v>
      </c>
      <c r="E5" s="10" t="s">
        <v>226</v>
      </c>
      <c r="F5" s="11">
        <v>1970</v>
      </c>
      <c r="G5" s="51" t="s">
        <v>183</v>
      </c>
      <c r="H5" s="51" t="s">
        <v>62</v>
      </c>
      <c r="I5" s="51" t="s">
        <v>62</v>
      </c>
      <c r="J5" s="51" t="s">
        <v>204</v>
      </c>
    </row>
    <row r="6" spans="1:10" s="57" customFormat="1" x14ac:dyDescent="0.2">
      <c r="A6" s="51" t="s">
        <v>3</v>
      </c>
      <c r="B6" s="29" t="s">
        <v>285</v>
      </c>
      <c r="C6" s="8">
        <v>830000</v>
      </c>
      <c r="D6" s="9">
        <v>415</v>
      </c>
      <c r="E6" s="10" t="s">
        <v>226</v>
      </c>
      <c r="F6" s="11" t="s">
        <v>185</v>
      </c>
      <c r="G6" s="51" t="s">
        <v>208</v>
      </c>
      <c r="H6" s="51" t="s">
        <v>62</v>
      </c>
      <c r="I6" s="51" t="s">
        <v>62</v>
      </c>
      <c r="J6" s="51" t="s">
        <v>204</v>
      </c>
    </row>
    <row r="7" spans="1:10" s="57" customFormat="1" x14ac:dyDescent="0.2">
      <c r="A7" s="51" t="s">
        <v>4</v>
      </c>
      <c r="B7" s="29" t="s">
        <v>286</v>
      </c>
      <c r="C7" s="8">
        <v>792000</v>
      </c>
      <c r="D7" s="9">
        <v>396</v>
      </c>
      <c r="E7" s="10" t="s">
        <v>226</v>
      </c>
      <c r="F7" s="11" t="s">
        <v>186</v>
      </c>
      <c r="G7" s="51" t="s">
        <v>208</v>
      </c>
      <c r="H7" s="51" t="s">
        <v>62</v>
      </c>
      <c r="I7" s="51" t="s">
        <v>62</v>
      </c>
      <c r="J7" s="51" t="s">
        <v>204</v>
      </c>
    </row>
    <row r="8" spans="1:10" s="57" customFormat="1" x14ac:dyDescent="0.2">
      <c r="A8" s="51" t="s">
        <v>5</v>
      </c>
      <c r="B8" s="29" t="s">
        <v>161</v>
      </c>
      <c r="C8" s="8">
        <v>280000</v>
      </c>
      <c r="D8" s="9">
        <v>100.4</v>
      </c>
      <c r="E8" s="10" t="s">
        <v>226</v>
      </c>
      <c r="F8" s="11" t="s">
        <v>187</v>
      </c>
      <c r="G8" s="51" t="s">
        <v>182</v>
      </c>
      <c r="H8" s="51" t="s">
        <v>62</v>
      </c>
      <c r="I8" s="51" t="s">
        <v>62</v>
      </c>
      <c r="J8" s="51" t="s">
        <v>204</v>
      </c>
    </row>
    <row r="9" spans="1:10" s="57" customFormat="1" x14ac:dyDescent="0.2">
      <c r="A9" s="51" t="s">
        <v>6</v>
      </c>
      <c r="B9" s="29" t="s">
        <v>287</v>
      </c>
      <c r="C9" s="8">
        <v>1112000</v>
      </c>
      <c r="D9" s="9">
        <v>556</v>
      </c>
      <c r="E9" s="10" t="s">
        <v>226</v>
      </c>
      <c r="F9" s="11" t="s">
        <v>188</v>
      </c>
      <c r="G9" s="51" t="s">
        <v>208</v>
      </c>
      <c r="H9" s="51" t="s">
        <v>62</v>
      </c>
      <c r="I9" s="51" t="s">
        <v>62</v>
      </c>
      <c r="J9" s="51" t="s">
        <v>204</v>
      </c>
    </row>
    <row r="10" spans="1:10" s="57" customFormat="1" x14ac:dyDescent="0.2">
      <c r="A10" s="51" t="s">
        <v>7</v>
      </c>
      <c r="B10" s="29" t="s">
        <v>288</v>
      </c>
      <c r="C10" s="8">
        <v>620000</v>
      </c>
      <c r="D10" s="9">
        <v>310</v>
      </c>
      <c r="E10" s="10" t="s">
        <v>226</v>
      </c>
      <c r="F10" s="11" t="s">
        <v>189</v>
      </c>
      <c r="G10" s="51" t="s">
        <v>208</v>
      </c>
      <c r="H10" s="51" t="s">
        <v>62</v>
      </c>
      <c r="I10" s="51" t="s">
        <v>62</v>
      </c>
      <c r="J10" s="51" t="s">
        <v>204</v>
      </c>
    </row>
    <row r="11" spans="1:10" s="57" customFormat="1" x14ac:dyDescent="0.2">
      <c r="A11" s="51" t="s">
        <v>8</v>
      </c>
      <c r="B11" s="29" t="s">
        <v>289</v>
      </c>
      <c r="C11" s="8">
        <v>568000</v>
      </c>
      <c r="D11" s="9">
        <v>284</v>
      </c>
      <c r="E11" s="10" t="s">
        <v>226</v>
      </c>
      <c r="F11" s="11" t="s">
        <v>190</v>
      </c>
      <c r="G11" s="51" t="s">
        <v>208</v>
      </c>
      <c r="H11" s="51" t="s">
        <v>62</v>
      </c>
      <c r="I11" s="51" t="s">
        <v>62</v>
      </c>
      <c r="J11" s="51" t="s">
        <v>204</v>
      </c>
    </row>
    <row r="12" spans="1:10" s="57" customFormat="1" x14ac:dyDescent="0.2">
      <c r="A12" s="51" t="s">
        <v>9</v>
      </c>
      <c r="B12" s="29" t="s">
        <v>290</v>
      </c>
      <c r="C12" s="8">
        <v>92600</v>
      </c>
      <c r="D12" s="9">
        <v>46.3</v>
      </c>
      <c r="E12" s="10" t="s">
        <v>226</v>
      </c>
      <c r="F12" s="11" t="s">
        <v>191</v>
      </c>
      <c r="G12" s="51" t="s">
        <v>182</v>
      </c>
      <c r="H12" s="51" t="s">
        <v>62</v>
      </c>
      <c r="I12" s="51" t="s">
        <v>62</v>
      </c>
      <c r="J12" s="51" t="s">
        <v>204</v>
      </c>
    </row>
    <row r="13" spans="1:10" s="57" customFormat="1" x14ac:dyDescent="0.2">
      <c r="A13" s="51" t="s">
        <v>10</v>
      </c>
      <c r="B13" s="29" t="s">
        <v>291</v>
      </c>
      <c r="C13" s="8">
        <v>890000</v>
      </c>
      <c r="D13" s="9">
        <v>445</v>
      </c>
      <c r="E13" s="10" t="s">
        <v>226</v>
      </c>
      <c r="F13" s="11" t="s">
        <v>192</v>
      </c>
      <c r="G13" s="51" t="s">
        <v>208</v>
      </c>
      <c r="H13" s="51" t="s">
        <v>62</v>
      </c>
      <c r="I13" s="51" t="s">
        <v>62</v>
      </c>
      <c r="J13" s="51" t="s">
        <v>204</v>
      </c>
    </row>
    <row r="14" spans="1:10" s="57" customFormat="1" x14ac:dyDescent="0.2">
      <c r="A14" s="51" t="s">
        <v>11</v>
      </c>
      <c r="B14" s="29" t="s">
        <v>292</v>
      </c>
      <c r="C14" s="8">
        <v>1488000</v>
      </c>
      <c r="D14" s="9">
        <v>744</v>
      </c>
      <c r="E14" s="10" t="s">
        <v>226</v>
      </c>
      <c r="F14" s="11" t="s">
        <v>261</v>
      </c>
      <c r="G14" s="51" t="s">
        <v>208</v>
      </c>
      <c r="H14" s="51" t="s">
        <v>62</v>
      </c>
      <c r="I14" s="51" t="s">
        <v>62</v>
      </c>
      <c r="J14" s="51" t="s">
        <v>204</v>
      </c>
    </row>
    <row r="15" spans="1:10" s="57" customFormat="1" x14ac:dyDescent="0.2">
      <c r="A15" s="51" t="s">
        <v>12</v>
      </c>
      <c r="B15" s="29" t="s">
        <v>293</v>
      </c>
      <c r="C15" s="8">
        <v>910000</v>
      </c>
      <c r="D15" s="9">
        <v>455</v>
      </c>
      <c r="E15" s="10" t="s">
        <v>226</v>
      </c>
      <c r="F15" s="11">
        <v>1972.1995999999999</v>
      </c>
      <c r="G15" s="51" t="s">
        <v>208</v>
      </c>
      <c r="H15" s="51" t="s">
        <v>62</v>
      </c>
      <c r="I15" s="51" t="s">
        <v>62</v>
      </c>
      <c r="J15" s="51" t="s">
        <v>204</v>
      </c>
    </row>
    <row r="16" spans="1:10" s="57" customFormat="1" x14ac:dyDescent="0.2">
      <c r="A16" s="51" t="s">
        <v>13</v>
      </c>
      <c r="B16" s="29" t="s">
        <v>294</v>
      </c>
      <c r="C16" s="8">
        <v>800000</v>
      </c>
      <c r="D16" s="9">
        <v>317</v>
      </c>
      <c r="E16" s="10" t="s">
        <v>226</v>
      </c>
      <c r="F16" s="11">
        <v>1972</v>
      </c>
      <c r="G16" s="51" t="s">
        <v>183</v>
      </c>
      <c r="H16" s="51" t="s">
        <v>62</v>
      </c>
      <c r="I16" s="51" t="s">
        <v>62</v>
      </c>
      <c r="J16" s="51" t="s">
        <v>204</v>
      </c>
    </row>
    <row r="17" spans="1:10" s="57" customFormat="1" x14ac:dyDescent="0.2">
      <c r="A17" s="51" t="s">
        <v>34</v>
      </c>
      <c r="B17" s="29" t="s">
        <v>295</v>
      </c>
      <c r="C17" s="8">
        <v>350000</v>
      </c>
      <c r="D17" s="9">
        <v>120</v>
      </c>
      <c r="E17" s="10" t="s">
        <v>226</v>
      </c>
      <c r="F17" s="11">
        <v>1986</v>
      </c>
      <c r="G17" s="51" t="s">
        <v>208</v>
      </c>
      <c r="H17" s="51" t="s">
        <v>62</v>
      </c>
      <c r="I17" s="51" t="s">
        <v>62</v>
      </c>
      <c r="J17" s="51" t="s">
        <v>204</v>
      </c>
    </row>
    <row r="18" spans="1:10" s="57" customFormat="1" x14ac:dyDescent="0.2">
      <c r="A18" s="51" t="s">
        <v>35</v>
      </c>
      <c r="B18" s="29" t="s">
        <v>296</v>
      </c>
      <c r="C18" s="8">
        <v>1726000</v>
      </c>
      <c r="D18" s="9">
        <v>863</v>
      </c>
      <c r="E18" s="10" t="s">
        <v>226</v>
      </c>
      <c r="F18" s="11">
        <v>1986</v>
      </c>
      <c r="G18" s="51" t="s">
        <v>208</v>
      </c>
      <c r="H18" s="51" t="s">
        <v>62</v>
      </c>
      <c r="I18" s="51" t="s">
        <v>62</v>
      </c>
      <c r="J18" s="51" t="s">
        <v>204</v>
      </c>
    </row>
    <row r="19" spans="1:10" s="57" customFormat="1" x14ac:dyDescent="0.2">
      <c r="A19" s="51" t="s">
        <v>36</v>
      </c>
      <c r="B19" s="29" t="s">
        <v>297</v>
      </c>
      <c r="C19" s="8">
        <v>498000</v>
      </c>
      <c r="D19" s="9">
        <v>249</v>
      </c>
      <c r="E19" s="10" t="s">
        <v>226</v>
      </c>
      <c r="F19" s="11">
        <v>1925</v>
      </c>
      <c r="G19" s="51" t="s">
        <v>182</v>
      </c>
      <c r="H19" s="51" t="s">
        <v>62</v>
      </c>
      <c r="I19" s="51" t="s">
        <v>62</v>
      </c>
      <c r="J19" s="51" t="s">
        <v>204</v>
      </c>
    </row>
    <row r="20" spans="1:10" s="57" customFormat="1" x14ac:dyDescent="0.2">
      <c r="A20" s="51" t="s">
        <v>37</v>
      </c>
      <c r="B20" s="29" t="s">
        <v>166</v>
      </c>
      <c r="C20" s="8">
        <v>366200</v>
      </c>
      <c r="D20" s="9">
        <v>183.1</v>
      </c>
      <c r="E20" s="10" t="s">
        <v>226</v>
      </c>
      <c r="F20" s="11">
        <v>1910</v>
      </c>
      <c r="G20" s="51" t="s">
        <v>182</v>
      </c>
      <c r="H20" s="51" t="s">
        <v>62</v>
      </c>
      <c r="I20" s="51" t="s">
        <v>62</v>
      </c>
      <c r="J20" s="51" t="s">
        <v>206</v>
      </c>
    </row>
    <row r="21" spans="1:10" s="57" customFormat="1" x14ac:dyDescent="0.2">
      <c r="A21" s="51" t="s">
        <v>38</v>
      </c>
      <c r="B21" s="29" t="s">
        <v>167</v>
      </c>
      <c r="C21" s="8">
        <v>306740</v>
      </c>
      <c r="D21" s="9">
        <v>153.37</v>
      </c>
      <c r="E21" s="10" t="s">
        <v>226</v>
      </c>
      <c r="F21" s="11">
        <v>1960</v>
      </c>
      <c r="G21" s="51" t="s">
        <v>208</v>
      </c>
      <c r="H21" s="51" t="s">
        <v>62</v>
      </c>
      <c r="I21" s="51" t="s">
        <v>62</v>
      </c>
      <c r="J21" s="51" t="s">
        <v>205</v>
      </c>
    </row>
    <row r="22" spans="1:10" s="57" customFormat="1" x14ac:dyDescent="0.2">
      <c r="A22" s="51" t="s">
        <v>39</v>
      </c>
      <c r="B22" s="29" t="s">
        <v>298</v>
      </c>
      <c r="C22" s="8">
        <v>2356000</v>
      </c>
      <c r="D22" s="9">
        <v>1178</v>
      </c>
      <c r="E22" s="10" t="s">
        <v>226</v>
      </c>
      <c r="F22" s="11">
        <v>1910</v>
      </c>
      <c r="G22" s="51" t="s">
        <v>182</v>
      </c>
      <c r="H22" s="51" t="s">
        <v>62</v>
      </c>
      <c r="I22" s="51" t="s">
        <v>62</v>
      </c>
      <c r="J22" s="51" t="s">
        <v>207</v>
      </c>
    </row>
    <row r="23" spans="1:10" s="57" customFormat="1" x14ac:dyDescent="0.2">
      <c r="A23" s="51" t="s">
        <v>40</v>
      </c>
      <c r="B23" s="29" t="s">
        <v>299</v>
      </c>
      <c r="C23" s="83">
        <v>200000</v>
      </c>
      <c r="D23" s="9">
        <v>87.9</v>
      </c>
      <c r="E23" s="10" t="s">
        <v>226</v>
      </c>
      <c r="F23" s="11">
        <v>2011</v>
      </c>
      <c r="G23" s="51" t="s">
        <v>183</v>
      </c>
      <c r="H23" s="51" t="s">
        <v>62</v>
      </c>
      <c r="I23" s="51" t="s">
        <v>62</v>
      </c>
      <c r="J23" s="51" t="s">
        <v>207</v>
      </c>
    </row>
    <row r="24" spans="1:10" s="57" customFormat="1" x14ac:dyDescent="0.2">
      <c r="A24" s="51" t="s">
        <v>41</v>
      </c>
      <c r="B24" s="29" t="s">
        <v>169</v>
      </c>
      <c r="C24" s="8">
        <v>340000</v>
      </c>
      <c r="D24" s="9">
        <v>170</v>
      </c>
      <c r="E24" s="10" t="s">
        <v>226</v>
      </c>
      <c r="F24" s="11">
        <v>1930</v>
      </c>
      <c r="G24" s="51" t="s">
        <v>182</v>
      </c>
      <c r="H24" s="51" t="s">
        <v>62</v>
      </c>
      <c r="I24" s="51" t="s">
        <v>62</v>
      </c>
      <c r="J24" s="51" t="s">
        <v>207</v>
      </c>
    </row>
    <row r="25" spans="1:10" s="57" customFormat="1" x14ac:dyDescent="0.2">
      <c r="A25" s="51" t="s">
        <v>42</v>
      </c>
      <c r="B25" s="29" t="s">
        <v>170</v>
      </c>
      <c r="C25" s="83">
        <v>60000</v>
      </c>
      <c r="D25" s="10" t="s">
        <v>62</v>
      </c>
      <c r="E25" s="10" t="s">
        <v>226</v>
      </c>
      <c r="F25" s="11"/>
      <c r="G25" s="51"/>
      <c r="H25" s="51" t="s">
        <v>62</v>
      </c>
      <c r="I25" s="51" t="s">
        <v>62</v>
      </c>
      <c r="J25" s="51" t="s">
        <v>62</v>
      </c>
    </row>
    <row r="26" spans="1:10" s="57" customFormat="1" x14ac:dyDescent="0.2">
      <c r="A26" s="51" t="s">
        <v>43</v>
      </c>
      <c r="B26" s="29" t="s">
        <v>171</v>
      </c>
      <c r="C26" s="83">
        <v>280000</v>
      </c>
      <c r="D26" s="9">
        <v>120</v>
      </c>
      <c r="E26" s="10" t="s">
        <v>226</v>
      </c>
      <c r="F26" s="84">
        <v>2012</v>
      </c>
      <c r="G26" s="51" t="s">
        <v>182</v>
      </c>
      <c r="H26" s="51" t="s">
        <v>62</v>
      </c>
      <c r="I26" s="51" t="s">
        <v>62</v>
      </c>
      <c r="J26" s="51" t="s">
        <v>204</v>
      </c>
    </row>
    <row r="27" spans="1:10" s="57" customFormat="1" x14ac:dyDescent="0.2">
      <c r="A27" s="51" t="s">
        <v>44</v>
      </c>
      <c r="B27" s="29" t="s">
        <v>172</v>
      </c>
      <c r="C27" s="8">
        <v>156000</v>
      </c>
      <c r="D27" s="9">
        <v>78</v>
      </c>
      <c r="E27" s="10" t="s">
        <v>226</v>
      </c>
      <c r="F27" s="11">
        <v>1930</v>
      </c>
      <c r="G27" s="51" t="s">
        <v>182</v>
      </c>
      <c r="H27" s="51" t="s">
        <v>62</v>
      </c>
      <c r="I27" s="51" t="s">
        <v>62</v>
      </c>
      <c r="J27" s="51" t="s">
        <v>206</v>
      </c>
    </row>
    <row r="28" spans="1:10" s="57" customFormat="1" x14ac:dyDescent="0.2">
      <c r="A28" s="51" t="s">
        <v>245</v>
      </c>
      <c r="B28" s="29" t="s">
        <v>173</v>
      </c>
      <c r="C28" s="83">
        <v>84000</v>
      </c>
      <c r="D28" s="9">
        <v>60</v>
      </c>
      <c r="E28" s="10" t="s">
        <v>226</v>
      </c>
      <c r="F28" s="11">
        <v>2004</v>
      </c>
      <c r="G28" s="51" t="s">
        <v>183</v>
      </c>
      <c r="H28" s="51" t="s">
        <v>62</v>
      </c>
      <c r="I28" s="51" t="s">
        <v>62</v>
      </c>
      <c r="J28" s="51" t="s">
        <v>204</v>
      </c>
    </row>
    <row r="29" spans="1:10" s="57" customFormat="1" x14ac:dyDescent="0.2">
      <c r="A29" s="51" t="s">
        <v>45</v>
      </c>
      <c r="B29" s="29" t="s">
        <v>181</v>
      </c>
      <c r="C29" s="83">
        <v>380000</v>
      </c>
      <c r="D29" s="9" t="s">
        <v>62</v>
      </c>
      <c r="E29" s="10" t="s">
        <v>226</v>
      </c>
      <c r="F29" s="11">
        <v>2009</v>
      </c>
      <c r="G29" s="144" t="s">
        <v>259</v>
      </c>
      <c r="H29" s="144"/>
      <c r="I29" s="144"/>
      <c r="J29" s="144"/>
    </row>
    <row r="30" spans="1:10" s="57" customFormat="1" ht="38.25" x14ac:dyDescent="0.2">
      <c r="A30" s="51" t="s">
        <v>46</v>
      </c>
      <c r="B30" s="29" t="s">
        <v>174</v>
      </c>
      <c r="C30" s="83">
        <v>60000</v>
      </c>
      <c r="D30" s="9" t="s">
        <v>62</v>
      </c>
      <c r="E30" s="10" t="s">
        <v>226</v>
      </c>
      <c r="F30" s="11" t="s">
        <v>258</v>
      </c>
      <c r="G30" s="144" t="s">
        <v>243</v>
      </c>
      <c r="H30" s="144"/>
      <c r="I30" s="144"/>
      <c r="J30" s="144"/>
    </row>
    <row r="31" spans="1:10" s="57" customFormat="1" x14ac:dyDescent="0.2">
      <c r="A31" s="51" t="s">
        <v>47</v>
      </c>
      <c r="B31" s="29" t="s">
        <v>175</v>
      </c>
      <c r="C31" s="83">
        <v>10000</v>
      </c>
      <c r="D31" s="9" t="s">
        <v>62</v>
      </c>
      <c r="E31" s="10" t="s">
        <v>226</v>
      </c>
      <c r="F31" s="11">
        <v>1980</v>
      </c>
      <c r="G31" s="51" t="s">
        <v>196</v>
      </c>
      <c r="H31" s="51" t="s">
        <v>62</v>
      </c>
      <c r="I31" s="51" t="s">
        <v>62</v>
      </c>
      <c r="J31" s="51" t="s">
        <v>62</v>
      </c>
    </row>
    <row r="32" spans="1:10" s="57" customFormat="1" ht="25.5" x14ac:dyDescent="0.2">
      <c r="A32" s="51" t="s">
        <v>48</v>
      </c>
      <c r="B32" s="29" t="s">
        <v>199</v>
      </c>
      <c r="C32" s="83">
        <v>60000</v>
      </c>
      <c r="D32" s="9" t="s">
        <v>62</v>
      </c>
      <c r="E32" s="10" t="s">
        <v>226</v>
      </c>
      <c r="F32" s="11" t="s">
        <v>202</v>
      </c>
      <c r="G32" s="134" t="s">
        <v>197</v>
      </c>
      <c r="H32" s="135"/>
      <c r="I32" s="135"/>
      <c r="J32" s="136"/>
    </row>
    <row r="33" spans="1:18" s="57" customFormat="1" ht="38.25" x14ac:dyDescent="0.2">
      <c r="A33" s="51" t="s">
        <v>49</v>
      </c>
      <c r="B33" s="85" t="s">
        <v>199</v>
      </c>
      <c r="C33" s="83">
        <v>60000</v>
      </c>
      <c r="D33" s="9" t="s">
        <v>62</v>
      </c>
      <c r="E33" s="10" t="s">
        <v>226</v>
      </c>
      <c r="F33" s="11" t="s">
        <v>201</v>
      </c>
      <c r="G33" s="134" t="s">
        <v>198</v>
      </c>
      <c r="H33" s="135"/>
      <c r="I33" s="135"/>
      <c r="J33" s="136"/>
    </row>
    <row r="34" spans="1:18" s="57" customFormat="1" x14ac:dyDescent="0.2">
      <c r="A34" s="51" t="s">
        <v>50</v>
      </c>
      <c r="B34" s="29" t="s">
        <v>181</v>
      </c>
      <c r="C34" s="83">
        <v>15000</v>
      </c>
      <c r="D34" s="10" t="s">
        <v>62</v>
      </c>
      <c r="E34" s="10" t="s">
        <v>226</v>
      </c>
      <c r="F34" s="11" t="s">
        <v>203</v>
      </c>
      <c r="G34" s="134" t="s">
        <v>200</v>
      </c>
      <c r="H34" s="135"/>
      <c r="I34" s="135"/>
      <c r="J34" s="136"/>
    </row>
    <row r="35" spans="1:18" s="57" customFormat="1" ht="25.5" x14ac:dyDescent="0.2">
      <c r="A35" s="51" t="s">
        <v>51</v>
      </c>
      <c r="B35" s="29" t="s">
        <v>244</v>
      </c>
      <c r="C35" s="8">
        <v>675600</v>
      </c>
      <c r="D35" s="10">
        <v>337.8</v>
      </c>
      <c r="E35" s="10" t="s">
        <v>226</v>
      </c>
      <c r="F35" s="11">
        <v>2014</v>
      </c>
      <c r="G35" s="52" t="s">
        <v>209</v>
      </c>
      <c r="H35" s="51" t="s">
        <v>62</v>
      </c>
      <c r="I35" s="51" t="s">
        <v>62</v>
      </c>
      <c r="J35" s="51" t="s">
        <v>204</v>
      </c>
    </row>
    <row r="36" spans="1:18" s="57" customFormat="1" x14ac:dyDescent="0.2">
      <c r="A36" s="51" t="s">
        <v>52</v>
      </c>
      <c r="B36" s="29" t="s">
        <v>193</v>
      </c>
      <c r="C36" s="83">
        <v>80000</v>
      </c>
      <c r="D36" s="10" t="s">
        <v>62</v>
      </c>
      <c r="E36" s="10" t="s">
        <v>226</v>
      </c>
      <c r="F36" s="11">
        <v>2014</v>
      </c>
      <c r="G36" s="52" t="s">
        <v>211</v>
      </c>
      <c r="H36" s="51" t="s">
        <v>62</v>
      </c>
      <c r="I36" s="51" t="s">
        <v>62</v>
      </c>
      <c r="J36" s="51" t="s">
        <v>210</v>
      </c>
    </row>
    <row r="37" spans="1:18" s="57" customFormat="1" ht="25.5" x14ac:dyDescent="0.2">
      <c r="A37" s="51" t="s">
        <v>53</v>
      </c>
      <c r="B37" s="29" t="s">
        <v>339</v>
      </c>
      <c r="C37" s="83">
        <v>1529475</v>
      </c>
      <c r="D37" s="10" t="s">
        <v>62</v>
      </c>
      <c r="E37" s="10" t="s">
        <v>226</v>
      </c>
      <c r="F37" s="11" t="s">
        <v>62</v>
      </c>
      <c r="G37" s="138" t="s">
        <v>62</v>
      </c>
      <c r="H37" s="138"/>
      <c r="I37" s="138"/>
      <c r="J37" s="138"/>
    </row>
    <row r="38" spans="1:18" s="57" customFormat="1" x14ac:dyDescent="0.2">
      <c r="A38" s="51" t="s">
        <v>177</v>
      </c>
      <c r="B38" s="29" t="s">
        <v>179</v>
      </c>
      <c r="C38" s="83">
        <v>263250</v>
      </c>
      <c r="D38" s="10" t="s">
        <v>62</v>
      </c>
      <c r="E38" s="10" t="s">
        <v>226</v>
      </c>
      <c r="F38" s="11" t="s">
        <v>62</v>
      </c>
      <c r="G38" s="138" t="s">
        <v>62</v>
      </c>
      <c r="H38" s="138"/>
      <c r="I38" s="138"/>
      <c r="J38" s="138"/>
    </row>
    <row r="39" spans="1:18" s="91" customFormat="1" x14ac:dyDescent="0.2">
      <c r="A39" s="86" t="s">
        <v>178</v>
      </c>
      <c r="B39" s="87" t="s">
        <v>180</v>
      </c>
      <c r="C39" s="88">
        <v>175500</v>
      </c>
      <c r="D39" s="89" t="s">
        <v>62</v>
      </c>
      <c r="E39" s="89" t="s">
        <v>226</v>
      </c>
      <c r="F39" s="90" t="s">
        <v>62</v>
      </c>
      <c r="G39" s="139" t="s">
        <v>62</v>
      </c>
      <c r="H39" s="139"/>
      <c r="I39" s="139"/>
      <c r="J39" s="139"/>
    </row>
    <row r="40" spans="1:18" s="91" customFormat="1" x14ac:dyDescent="0.2">
      <c r="A40" s="51" t="s">
        <v>194</v>
      </c>
      <c r="B40" s="29" t="s">
        <v>262</v>
      </c>
      <c r="C40" s="83">
        <f>D40*2000</f>
        <v>148800</v>
      </c>
      <c r="D40" s="10">
        <v>74.400000000000006</v>
      </c>
      <c r="E40" s="10" t="s">
        <v>226</v>
      </c>
      <c r="F40" s="11">
        <v>2015</v>
      </c>
      <c r="G40" s="51" t="s">
        <v>263</v>
      </c>
      <c r="H40" s="51" t="s">
        <v>62</v>
      </c>
      <c r="I40" s="51" t="s">
        <v>62</v>
      </c>
      <c r="J40" s="51" t="s">
        <v>204</v>
      </c>
    </row>
    <row r="41" spans="1:18" s="57" customFormat="1" x14ac:dyDescent="0.2">
      <c r="A41" s="51" t="s">
        <v>195</v>
      </c>
      <c r="B41" s="79" t="s">
        <v>23</v>
      </c>
      <c r="C41" s="80">
        <f>1098484+85500+25700+210500</f>
        <v>1420184</v>
      </c>
      <c r="D41" s="92" t="s">
        <v>62</v>
      </c>
      <c r="E41" s="92" t="s">
        <v>248</v>
      </c>
      <c r="F41" s="92" t="s">
        <v>62</v>
      </c>
      <c r="G41" s="140" t="s">
        <v>62</v>
      </c>
      <c r="H41" s="141"/>
      <c r="I41" s="141"/>
      <c r="J41" s="142"/>
    </row>
    <row r="42" spans="1:18" s="57" customFormat="1" x14ac:dyDescent="0.2">
      <c r="A42" s="51" t="s">
        <v>212</v>
      </c>
      <c r="B42" s="39" t="s">
        <v>214</v>
      </c>
      <c r="C42" s="93">
        <v>1697889</v>
      </c>
      <c r="D42" s="10" t="s">
        <v>62</v>
      </c>
      <c r="E42" s="10" t="s">
        <v>226</v>
      </c>
      <c r="F42" s="11" t="s">
        <v>62</v>
      </c>
      <c r="G42" s="138" t="s">
        <v>62</v>
      </c>
      <c r="H42" s="138"/>
      <c r="I42" s="138"/>
      <c r="J42" s="138"/>
    </row>
    <row r="43" spans="1:18" s="57" customFormat="1" x14ac:dyDescent="0.2">
      <c r="A43" s="86" t="s">
        <v>213</v>
      </c>
      <c r="B43" s="39" t="s">
        <v>215</v>
      </c>
      <c r="C43" s="93">
        <v>30560</v>
      </c>
      <c r="D43" s="10" t="s">
        <v>62</v>
      </c>
      <c r="E43" s="10" t="s">
        <v>226</v>
      </c>
      <c r="F43" s="11" t="s">
        <v>62</v>
      </c>
      <c r="G43" s="138" t="s">
        <v>62</v>
      </c>
      <c r="H43" s="138"/>
      <c r="I43" s="138"/>
      <c r="J43" s="138"/>
    </row>
    <row r="44" spans="1:18" s="57" customFormat="1" x14ac:dyDescent="0.2">
      <c r="A44" s="51" t="s">
        <v>264</v>
      </c>
      <c r="B44" s="39" t="s">
        <v>216</v>
      </c>
      <c r="C44" s="93">
        <v>153000</v>
      </c>
      <c r="D44" s="10" t="s">
        <v>62</v>
      </c>
      <c r="E44" s="10" t="s">
        <v>226</v>
      </c>
      <c r="F44" s="11" t="s">
        <v>62</v>
      </c>
      <c r="G44" s="138" t="s">
        <v>62</v>
      </c>
      <c r="H44" s="138"/>
      <c r="I44" s="138"/>
      <c r="J44" s="138"/>
    </row>
    <row r="45" spans="1:18" s="57" customFormat="1" x14ac:dyDescent="0.2">
      <c r="A45" s="51" t="s">
        <v>274</v>
      </c>
      <c r="B45" s="39" t="s">
        <v>217</v>
      </c>
      <c r="C45" s="93">
        <v>629835</v>
      </c>
      <c r="D45" s="10" t="s">
        <v>62</v>
      </c>
      <c r="E45" s="10" t="s">
        <v>226</v>
      </c>
      <c r="F45" s="11" t="s">
        <v>62</v>
      </c>
      <c r="G45" s="138" t="s">
        <v>62</v>
      </c>
      <c r="H45" s="138"/>
      <c r="I45" s="138"/>
      <c r="J45" s="138"/>
    </row>
    <row r="46" spans="1:18" s="57" customFormat="1" x14ac:dyDescent="0.2">
      <c r="A46" s="108" t="s">
        <v>329</v>
      </c>
      <c r="B46" s="105" t="s">
        <v>334</v>
      </c>
      <c r="C46" s="102">
        <v>102680.4</v>
      </c>
      <c r="D46" s="107">
        <v>17.46</v>
      </c>
      <c r="E46" s="107"/>
      <c r="F46" s="106"/>
      <c r="G46" s="108">
        <v>2018</v>
      </c>
      <c r="H46" s="108"/>
      <c r="I46" s="108"/>
      <c r="J46" s="108"/>
      <c r="K46" s="104"/>
      <c r="L46" s="104"/>
      <c r="M46" s="104"/>
      <c r="N46" s="104"/>
      <c r="O46" s="104"/>
      <c r="P46" s="104"/>
      <c r="Q46" s="104"/>
      <c r="R46" s="104"/>
    </row>
    <row r="47" spans="1:18" s="57" customFormat="1" x14ac:dyDescent="0.2">
      <c r="A47" s="108" t="s">
        <v>330</v>
      </c>
      <c r="B47" s="105" t="s">
        <v>335</v>
      </c>
      <c r="C47" s="102">
        <v>14468.85</v>
      </c>
      <c r="D47" s="107">
        <v>2.46</v>
      </c>
      <c r="E47" s="107"/>
      <c r="F47" s="106"/>
      <c r="G47" s="108">
        <v>2018</v>
      </c>
      <c r="H47" s="108"/>
      <c r="I47" s="108"/>
      <c r="J47" s="108"/>
      <c r="K47" s="104"/>
      <c r="L47" s="104"/>
      <c r="M47" s="104"/>
      <c r="N47" s="104"/>
      <c r="O47" s="104"/>
      <c r="P47" s="104"/>
      <c r="Q47" s="104"/>
      <c r="R47" s="104"/>
    </row>
    <row r="48" spans="1:18" s="57" customFormat="1" x14ac:dyDescent="0.2">
      <c r="A48" s="108" t="s">
        <v>331</v>
      </c>
      <c r="B48" s="105" t="s">
        <v>336</v>
      </c>
      <c r="C48" s="102">
        <v>30377.19</v>
      </c>
      <c r="D48" s="107">
        <v>5.16</v>
      </c>
      <c r="E48" s="107"/>
      <c r="F48" s="106"/>
      <c r="G48" s="108">
        <v>2018</v>
      </c>
      <c r="H48" s="108"/>
      <c r="I48" s="108"/>
      <c r="J48" s="108"/>
      <c r="K48" s="104"/>
      <c r="L48" s="104"/>
      <c r="M48" s="104"/>
      <c r="N48" s="104"/>
      <c r="O48" s="104"/>
      <c r="P48" s="104"/>
      <c r="Q48" s="104"/>
      <c r="R48" s="104"/>
    </row>
    <row r="49" spans="1:18" s="57" customFormat="1" x14ac:dyDescent="0.2">
      <c r="A49" s="108" t="s">
        <v>332</v>
      </c>
      <c r="B49" s="105" t="s">
        <v>337</v>
      </c>
      <c r="C49" s="102">
        <v>35130.550000000003</v>
      </c>
      <c r="D49" s="107">
        <v>5.97</v>
      </c>
      <c r="E49" s="107"/>
      <c r="F49" s="106"/>
      <c r="G49" s="108">
        <v>2018</v>
      </c>
      <c r="H49" s="108"/>
      <c r="I49" s="108"/>
      <c r="J49" s="108"/>
      <c r="K49" s="104"/>
      <c r="L49" s="104"/>
      <c r="M49" s="104"/>
      <c r="N49" s="104"/>
      <c r="O49" s="104"/>
      <c r="P49" s="104"/>
      <c r="Q49" s="104"/>
      <c r="R49" s="104"/>
    </row>
    <row r="50" spans="1:18" s="57" customFormat="1" x14ac:dyDescent="0.2">
      <c r="A50" s="108" t="s">
        <v>333</v>
      </c>
      <c r="B50" s="105" t="s">
        <v>338</v>
      </c>
      <c r="C50" s="102">
        <v>47887.66</v>
      </c>
      <c r="D50" s="107">
        <v>8.14</v>
      </c>
      <c r="E50" s="107"/>
      <c r="F50" s="106"/>
      <c r="G50" s="108">
        <v>2018</v>
      </c>
      <c r="H50" s="108"/>
      <c r="I50" s="108"/>
      <c r="J50" s="108"/>
      <c r="K50" s="104"/>
      <c r="L50" s="104"/>
      <c r="M50" s="104"/>
      <c r="N50" s="104"/>
      <c r="O50" s="104"/>
      <c r="P50" s="104"/>
      <c r="Q50" s="104"/>
      <c r="R50" s="104"/>
    </row>
    <row r="51" spans="1:18" s="57" customFormat="1" x14ac:dyDescent="0.2">
      <c r="A51" s="53" t="s">
        <v>2</v>
      </c>
      <c r="B51" s="36" t="s">
        <v>63</v>
      </c>
      <c r="C51" s="1"/>
      <c r="D51" s="2"/>
      <c r="E51" s="2"/>
      <c r="F51" s="3"/>
      <c r="G51" s="130"/>
      <c r="H51" s="130"/>
      <c r="I51" s="130"/>
      <c r="J51" s="130"/>
    </row>
    <row r="52" spans="1:18" s="73" customFormat="1" x14ac:dyDescent="0.2">
      <c r="A52" s="72" t="s">
        <v>1</v>
      </c>
      <c r="B52" s="47" t="s">
        <v>23</v>
      </c>
      <c r="C52" s="48">
        <f>14954.84+36330.81</f>
        <v>51285.649999999994</v>
      </c>
      <c r="D52" s="51" t="s">
        <v>62</v>
      </c>
      <c r="E52" s="51" t="s">
        <v>248</v>
      </c>
      <c r="F52" s="51" t="s">
        <v>62</v>
      </c>
      <c r="G52" s="51" t="s">
        <v>62</v>
      </c>
      <c r="H52" s="51" t="s">
        <v>62</v>
      </c>
      <c r="I52" s="51" t="s">
        <v>62</v>
      </c>
      <c r="J52" s="51" t="s">
        <v>62</v>
      </c>
      <c r="K52" s="12"/>
      <c r="L52" s="12"/>
      <c r="M52" s="12"/>
    </row>
    <row r="53" spans="1:18" s="73" customFormat="1" ht="15.75" customHeight="1" x14ac:dyDescent="0.2">
      <c r="A53" s="53" t="s">
        <v>3</v>
      </c>
      <c r="B53" s="36" t="s">
        <v>64</v>
      </c>
      <c r="C53" s="1"/>
      <c r="D53" s="2"/>
      <c r="E53" s="2"/>
      <c r="F53" s="3"/>
      <c r="G53" s="130"/>
      <c r="H53" s="130"/>
      <c r="I53" s="130"/>
      <c r="J53" s="130"/>
      <c r="K53" s="12"/>
      <c r="L53" s="12"/>
      <c r="M53" s="12"/>
    </row>
    <row r="54" spans="1:18" s="73" customFormat="1" ht="15.75" customHeight="1" x14ac:dyDescent="0.2">
      <c r="A54" s="137" t="s">
        <v>235</v>
      </c>
      <c r="B54" s="137"/>
      <c r="C54" s="137"/>
      <c r="D54" s="137"/>
      <c r="E54" s="137"/>
      <c r="F54" s="137"/>
      <c r="G54" s="137"/>
      <c r="H54" s="137"/>
      <c r="I54" s="137"/>
      <c r="J54" s="137"/>
      <c r="K54" s="12"/>
      <c r="L54" s="12"/>
      <c r="M54" s="12"/>
    </row>
    <row r="55" spans="1:18" s="73" customFormat="1" ht="15.75" customHeight="1" x14ac:dyDescent="0.2">
      <c r="A55" s="55" t="s">
        <v>4</v>
      </c>
      <c r="B55" s="1" t="s">
        <v>324</v>
      </c>
      <c r="C55" s="1"/>
      <c r="D55" s="2"/>
      <c r="E55" s="2"/>
      <c r="F55" s="3"/>
      <c r="G55" s="130" t="s">
        <v>15</v>
      </c>
      <c r="H55" s="130"/>
      <c r="I55" s="130"/>
      <c r="J55" s="130"/>
      <c r="K55" s="12"/>
      <c r="L55" s="12"/>
      <c r="M55" s="12"/>
    </row>
    <row r="56" spans="1:18" s="73" customFormat="1" ht="25.5" x14ac:dyDescent="0.2">
      <c r="A56" s="55" t="s">
        <v>0</v>
      </c>
      <c r="B56" s="7" t="s">
        <v>16</v>
      </c>
      <c r="C56" s="55" t="s">
        <v>242</v>
      </c>
      <c r="D56" s="4" t="s">
        <v>17</v>
      </c>
      <c r="E56" s="5" t="s">
        <v>253</v>
      </c>
      <c r="F56" s="6" t="s">
        <v>18</v>
      </c>
      <c r="G56" s="55" t="s">
        <v>19</v>
      </c>
      <c r="H56" s="55" t="s">
        <v>20</v>
      </c>
      <c r="I56" s="55" t="s">
        <v>21</v>
      </c>
      <c r="J56" s="7" t="s">
        <v>22</v>
      </c>
      <c r="K56" s="12"/>
      <c r="L56" s="12"/>
      <c r="M56" s="12"/>
    </row>
    <row r="57" spans="1:18" s="73" customFormat="1" ht="15.75" customHeight="1" x14ac:dyDescent="0.2">
      <c r="A57" s="51" t="s">
        <v>1</v>
      </c>
      <c r="B57" s="29" t="s">
        <v>219</v>
      </c>
      <c r="C57" s="8">
        <v>6206600</v>
      </c>
      <c r="D57" s="10">
        <v>3103.3</v>
      </c>
      <c r="E57" s="10" t="s">
        <v>226</v>
      </c>
      <c r="F57" s="94">
        <v>2004</v>
      </c>
      <c r="G57" s="51" t="s">
        <v>182</v>
      </c>
      <c r="H57" s="51" t="s">
        <v>62</v>
      </c>
      <c r="I57" s="51" t="s">
        <v>62</v>
      </c>
      <c r="J57" s="51" t="s">
        <v>204</v>
      </c>
      <c r="K57" s="12"/>
      <c r="L57" s="12"/>
      <c r="M57" s="12"/>
    </row>
    <row r="58" spans="1:18" s="73" customFormat="1" ht="15.75" customHeight="1" x14ac:dyDescent="0.2">
      <c r="A58" s="51" t="s">
        <v>2</v>
      </c>
      <c r="B58" s="29" t="s">
        <v>224</v>
      </c>
      <c r="C58" s="8">
        <v>2714600</v>
      </c>
      <c r="D58" s="10">
        <v>1357.3</v>
      </c>
      <c r="E58" s="10" t="s">
        <v>226</v>
      </c>
      <c r="F58" s="94">
        <v>2006</v>
      </c>
      <c r="G58" s="51" t="s">
        <v>182</v>
      </c>
      <c r="H58" s="51" t="s">
        <v>62</v>
      </c>
      <c r="I58" s="51" t="s">
        <v>62</v>
      </c>
      <c r="J58" s="51" t="s">
        <v>204</v>
      </c>
      <c r="K58" s="12"/>
      <c r="L58" s="13"/>
      <c r="M58" s="46"/>
    </row>
    <row r="59" spans="1:18" s="73" customFormat="1" ht="15.75" customHeight="1" x14ac:dyDescent="0.2">
      <c r="A59" s="51" t="s">
        <v>3</v>
      </c>
      <c r="B59" s="39" t="s">
        <v>23</v>
      </c>
      <c r="C59" s="40">
        <f>59086+1100</f>
        <v>60186</v>
      </c>
      <c r="D59" s="9" t="s">
        <v>62</v>
      </c>
      <c r="E59" s="10" t="s">
        <v>226</v>
      </c>
      <c r="F59" s="11"/>
      <c r="G59" s="51"/>
      <c r="H59" s="51"/>
      <c r="I59" s="51"/>
      <c r="J59" s="51"/>
      <c r="K59" s="12"/>
      <c r="L59" s="13"/>
      <c r="M59" s="12"/>
    </row>
    <row r="60" spans="1:18" s="73" customFormat="1" ht="15.75" customHeight="1" x14ac:dyDescent="0.2">
      <c r="A60" s="55" t="s">
        <v>5</v>
      </c>
      <c r="B60" s="1" t="s">
        <v>325</v>
      </c>
      <c r="C60" s="99"/>
      <c r="D60" s="2"/>
      <c r="E60" s="2"/>
      <c r="F60" s="3"/>
      <c r="G60" s="130" t="s">
        <v>15</v>
      </c>
      <c r="H60" s="130"/>
      <c r="I60" s="130"/>
      <c r="J60" s="130"/>
      <c r="K60" s="12"/>
      <c r="L60" s="12"/>
      <c r="M60" s="12"/>
    </row>
    <row r="61" spans="1:18" s="73" customFormat="1" ht="25.5" x14ac:dyDescent="0.2">
      <c r="A61" s="55" t="s">
        <v>0</v>
      </c>
      <c r="B61" s="7" t="s">
        <v>16</v>
      </c>
      <c r="C61" s="55" t="s">
        <v>242</v>
      </c>
      <c r="D61" s="4" t="s">
        <v>17</v>
      </c>
      <c r="E61" s="5" t="s">
        <v>253</v>
      </c>
      <c r="F61" s="6" t="s">
        <v>18</v>
      </c>
      <c r="G61" s="55" t="s">
        <v>19</v>
      </c>
      <c r="H61" s="55" t="s">
        <v>20</v>
      </c>
      <c r="I61" s="55" t="s">
        <v>21</v>
      </c>
      <c r="J61" s="7" t="s">
        <v>22</v>
      </c>
      <c r="K61" s="12"/>
      <c r="L61" s="12"/>
      <c r="M61" s="12"/>
    </row>
    <row r="62" spans="1:18" s="73" customFormat="1" ht="15.75" customHeight="1" x14ac:dyDescent="0.2">
      <c r="A62" s="51" t="s">
        <v>1</v>
      </c>
      <c r="B62" s="29" t="s">
        <v>221</v>
      </c>
      <c r="C62" s="8">
        <v>1000000</v>
      </c>
      <c r="D62" s="10">
        <v>500</v>
      </c>
      <c r="E62" s="10" t="s">
        <v>226</v>
      </c>
      <c r="F62" s="14" t="s">
        <v>93</v>
      </c>
      <c r="G62" s="51" t="s">
        <v>222</v>
      </c>
      <c r="H62" s="51" t="s">
        <v>62</v>
      </c>
      <c r="I62" s="51" t="s">
        <v>62</v>
      </c>
      <c r="J62" s="51" t="s">
        <v>204</v>
      </c>
      <c r="K62" s="12"/>
      <c r="L62" s="12"/>
      <c r="M62" s="12"/>
    </row>
    <row r="63" spans="1:18" s="73" customFormat="1" ht="15.75" customHeight="1" x14ac:dyDescent="0.2">
      <c r="A63" s="51" t="s">
        <v>2</v>
      </c>
      <c r="B63" s="39" t="s">
        <v>23</v>
      </c>
      <c r="C63" s="40">
        <v>144000</v>
      </c>
      <c r="D63" s="9" t="s">
        <v>62</v>
      </c>
      <c r="E63" s="10" t="s">
        <v>226</v>
      </c>
      <c r="F63" s="11" t="s">
        <v>62</v>
      </c>
      <c r="G63" s="51" t="s">
        <v>62</v>
      </c>
      <c r="H63" s="51" t="s">
        <v>62</v>
      </c>
      <c r="I63" s="51" t="s">
        <v>62</v>
      </c>
      <c r="J63" s="51" t="s">
        <v>62</v>
      </c>
      <c r="K63" s="12"/>
      <c r="L63" s="12"/>
      <c r="M63" s="12"/>
    </row>
    <row r="64" spans="1:18" s="73" customFormat="1" x14ac:dyDescent="0.2">
      <c r="A64" s="51" t="s">
        <v>3</v>
      </c>
      <c r="B64" s="29" t="s">
        <v>247</v>
      </c>
      <c r="C64" s="8">
        <v>1508019</v>
      </c>
      <c r="D64" s="9">
        <v>587.73</v>
      </c>
      <c r="E64" s="10" t="s">
        <v>248</v>
      </c>
      <c r="F64" s="11">
        <v>2016</v>
      </c>
      <c r="G64" s="134" t="s">
        <v>249</v>
      </c>
      <c r="H64" s="135"/>
      <c r="I64" s="135"/>
      <c r="J64" s="136"/>
      <c r="K64" s="12"/>
      <c r="L64" s="35"/>
      <c r="M64" s="12"/>
    </row>
    <row r="65" spans="1:13" s="73" customFormat="1" ht="15.75" customHeight="1" x14ac:dyDescent="0.2">
      <c r="A65" s="55" t="s">
        <v>6</v>
      </c>
      <c r="B65" s="1" t="s">
        <v>327</v>
      </c>
      <c r="C65" s="1"/>
      <c r="D65" s="2"/>
      <c r="E65" s="2"/>
      <c r="F65" s="3"/>
      <c r="G65" s="130" t="s">
        <v>15</v>
      </c>
      <c r="H65" s="130"/>
      <c r="I65" s="130"/>
      <c r="J65" s="130"/>
      <c r="K65" s="12"/>
      <c r="L65" s="12"/>
      <c r="M65" s="12"/>
    </row>
    <row r="66" spans="1:13" s="73" customFormat="1" ht="25.5" x14ac:dyDescent="0.2">
      <c r="A66" s="55" t="s">
        <v>0</v>
      </c>
      <c r="B66" s="7" t="s">
        <v>16</v>
      </c>
      <c r="C66" s="55" t="s">
        <v>242</v>
      </c>
      <c r="D66" s="4" t="s">
        <v>17</v>
      </c>
      <c r="E66" s="5" t="s">
        <v>253</v>
      </c>
      <c r="F66" s="6" t="s">
        <v>18</v>
      </c>
      <c r="G66" s="55" t="s">
        <v>19</v>
      </c>
      <c r="H66" s="55" t="s">
        <v>20</v>
      </c>
      <c r="I66" s="55" t="s">
        <v>21</v>
      </c>
      <c r="J66" s="7" t="s">
        <v>22</v>
      </c>
      <c r="K66" s="12"/>
      <c r="L66" s="12"/>
      <c r="M66" s="12"/>
    </row>
    <row r="67" spans="1:13" s="73" customFormat="1" ht="25.5" x14ac:dyDescent="0.2">
      <c r="A67" s="51" t="s">
        <v>1</v>
      </c>
      <c r="B67" s="29" t="s">
        <v>231</v>
      </c>
      <c r="C67" s="8">
        <v>1400000</v>
      </c>
      <c r="D67" s="10">
        <v>850</v>
      </c>
      <c r="E67" s="10" t="s">
        <v>226</v>
      </c>
      <c r="F67" s="14" t="s">
        <v>233</v>
      </c>
      <c r="G67" s="51" t="s">
        <v>182</v>
      </c>
      <c r="H67" s="51" t="s">
        <v>62</v>
      </c>
      <c r="I67" s="51" t="s">
        <v>62</v>
      </c>
      <c r="J67" s="51" t="s">
        <v>204</v>
      </c>
      <c r="K67" s="12"/>
      <c r="L67" s="12"/>
      <c r="M67" s="12"/>
    </row>
    <row r="68" spans="1:13" s="73" customFormat="1" ht="25.5" x14ac:dyDescent="0.2">
      <c r="A68" s="51" t="s">
        <v>2</v>
      </c>
      <c r="B68" s="29" t="s">
        <v>232</v>
      </c>
      <c r="C68" s="8">
        <v>100000</v>
      </c>
      <c r="D68" s="10">
        <v>100</v>
      </c>
      <c r="E68" s="10" t="s">
        <v>226</v>
      </c>
      <c r="F68" s="14" t="s">
        <v>234</v>
      </c>
      <c r="G68" s="51" t="s">
        <v>182</v>
      </c>
      <c r="H68" s="51" t="s">
        <v>62</v>
      </c>
      <c r="I68" s="51" t="s">
        <v>62</v>
      </c>
      <c r="J68" s="51" t="s">
        <v>204</v>
      </c>
      <c r="K68" s="12"/>
      <c r="L68" s="12"/>
      <c r="M68" s="12"/>
    </row>
    <row r="69" spans="1:13" s="73" customFormat="1" x14ac:dyDescent="0.2">
      <c r="A69" s="51" t="s">
        <v>3</v>
      </c>
      <c r="B69" s="39" t="s">
        <v>23</v>
      </c>
      <c r="C69" s="40">
        <v>146700</v>
      </c>
      <c r="D69" s="9"/>
      <c r="E69" s="10" t="s">
        <v>226</v>
      </c>
      <c r="F69" s="11" t="s">
        <v>62</v>
      </c>
      <c r="G69" s="51" t="s">
        <v>62</v>
      </c>
      <c r="H69" s="51" t="s">
        <v>62</v>
      </c>
      <c r="I69" s="51" t="s">
        <v>62</v>
      </c>
      <c r="J69" s="51" t="s">
        <v>62</v>
      </c>
      <c r="K69" s="12"/>
      <c r="L69" s="12"/>
      <c r="M69" s="12"/>
    </row>
    <row r="70" spans="1:13" s="17" customFormat="1" x14ac:dyDescent="0.2">
      <c r="A70" s="50" t="s">
        <v>7</v>
      </c>
      <c r="B70" s="1" t="s">
        <v>340</v>
      </c>
      <c r="C70" s="1"/>
      <c r="D70" s="4"/>
      <c r="E70" s="5"/>
      <c r="F70" s="6"/>
      <c r="G70" s="131" t="s">
        <v>15</v>
      </c>
      <c r="H70" s="132"/>
      <c r="I70" s="132"/>
      <c r="J70" s="133"/>
      <c r="K70" s="12"/>
      <c r="L70" s="12"/>
      <c r="M70" s="12"/>
    </row>
    <row r="71" spans="1:13" s="17" customFormat="1" ht="25.5" x14ac:dyDescent="0.2">
      <c r="A71" s="50" t="s">
        <v>0</v>
      </c>
      <c r="B71" s="7" t="s">
        <v>16</v>
      </c>
      <c r="C71" s="50" t="s">
        <v>242</v>
      </c>
      <c r="D71" s="4" t="s">
        <v>17</v>
      </c>
      <c r="E71" s="5" t="s">
        <v>253</v>
      </c>
      <c r="F71" s="6" t="s">
        <v>18</v>
      </c>
      <c r="G71" s="50" t="s">
        <v>19</v>
      </c>
      <c r="H71" s="50" t="s">
        <v>20</v>
      </c>
      <c r="I71" s="50" t="s">
        <v>21</v>
      </c>
      <c r="J71" s="7" t="s">
        <v>22</v>
      </c>
      <c r="K71" s="12"/>
      <c r="L71" s="12"/>
      <c r="M71" s="12"/>
    </row>
    <row r="72" spans="1:13" s="17" customFormat="1" ht="38.25" x14ac:dyDescent="0.2">
      <c r="A72" s="51" t="s">
        <v>1</v>
      </c>
      <c r="B72" s="29" t="s">
        <v>269</v>
      </c>
      <c r="C72" s="8">
        <v>2500000</v>
      </c>
      <c r="D72" s="10">
        <v>1380</v>
      </c>
      <c r="E72" s="10" t="s">
        <v>226</v>
      </c>
      <c r="F72" s="14" t="s">
        <v>256</v>
      </c>
      <c r="G72" s="52" t="s">
        <v>220</v>
      </c>
      <c r="H72" s="51" t="s">
        <v>62</v>
      </c>
      <c r="I72" s="51" t="s">
        <v>62</v>
      </c>
      <c r="J72" s="51" t="s">
        <v>204</v>
      </c>
      <c r="K72" s="12"/>
      <c r="L72" s="12"/>
      <c r="M72" s="12"/>
    </row>
    <row r="73" spans="1:13" s="17" customFormat="1" ht="15.75" customHeight="1" x14ac:dyDescent="0.2">
      <c r="A73" s="51" t="s">
        <v>2</v>
      </c>
      <c r="B73" s="39" t="s">
        <v>23</v>
      </c>
      <c r="C73" s="40">
        <f>10000+10000+10000+20000+15000+5000+7000+20000+7000</f>
        <v>104000</v>
      </c>
      <c r="D73" s="9"/>
      <c r="E73" s="10" t="s">
        <v>226</v>
      </c>
      <c r="F73" s="11"/>
      <c r="G73" s="51"/>
      <c r="H73" s="51"/>
      <c r="I73" s="51"/>
      <c r="J73" s="51"/>
      <c r="K73" s="12"/>
      <c r="L73" s="12"/>
      <c r="M73" s="12"/>
    </row>
    <row r="74" spans="1:13" s="57" customFormat="1" x14ac:dyDescent="0.2">
      <c r="A74" s="55" t="s">
        <v>8</v>
      </c>
      <c r="B74" s="1" t="s">
        <v>328</v>
      </c>
      <c r="C74" s="1"/>
      <c r="D74" s="4"/>
      <c r="E74" s="5"/>
      <c r="F74" s="6"/>
      <c r="G74" s="131" t="s">
        <v>15</v>
      </c>
      <c r="H74" s="132"/>
      <c r="I74" s="132"/>
      <c r="J74" s="133"/>
    </row>
    <row r="75" spans="1:13" s="57" customFormat="1" ht="25.5" x14ac:dyDescent="0.2">
      <c r="A75" s="55" t="s">
        <v>0</v>
      </c>
      <c r="B75" s="7" t="s">
        <v>16</v>
      </c>
      <c r="C75" s="55" t="s">
        <v>242</v>
      </c>
      <c r="D75" s="4" t="s">
        <v>17</v>
      </c>
      <c r="E75" s="5" t="s">
        <v>253</v>
      </c>
      <c r="F75" s="6" t="s">
        <v>18</v>
      </c>
      <c r="G75" s="55" t="s">
        <v>19</v>
      </c>
      <c r="H75" s="55" t="s">
        <v>20</v>
      </c>
      <c r="I75" s="55" t="s">
        <v>21</v>
      </c>
      <c r="J75" s="7" t="s">
        <v>22</v>
      </c>
    </row>
    <row r="76" spans="1:13" s="57" customFormat="1" x14ac:dyDescent="0.2">
      <c r="A76" s="51" t="s">
        <v>1</v>
      </c>
      <c r="B76" s="29" t="s">
        <v>219</v>
      </c>
      <c r="C76" s="8">
        <v>1120000</v>
      </c>
      <c r="D76" s="10">
        <v>560</v>
      </c>
      <c r="E76" s="10" t="s">
        <v>226</v>
      </c>
      <c r="F76" s="14" t="s">
        <v>257</v>
      </c>
      <c r="G76" s="10" t="s">
        <v>222</v>
      </c>
      <c r="H76" s="78" t="s">
        <v>62</v>
      </c>
      <c r="I76" s="78" t="s">
        <v>62</v>
      </c>
      <c r="J76" s="78" t="s">
        <v>204</v>
      </c>
    </row>
    <row r="77" spans="1:13" s="57" customFormat="1" x14ac:dyDescent="0.2">
      <c r="A77" s="51" t="s">
        <v>2</v>
      </c>
      <c r="B77" s="39" t="s">
        <v>23</v>
      </c>
      <c r="C77" s="40">
        <v>71262</v>
      </c>
      <c r="D77" s="9"/>
      <c r="E77" s="10" t="s">
        <v>226</v>
      </c>
      <c r="F77" s="11"/>
      <c r="G77" s="51"/>
      <c r="H77" s="51"/>
      <c r="I77" s="51"/>
      <c r="J77" s="51"/>
    </row>
    <row r="78" spans="1:13" x14ac:dyDescent="0.2">
      <c r="A78" s="12"/>
      <c r="B78" s="15"/>
      <c r="C78" s="13"/>
      <c r="D78" s="12"/>
      <c r="E78" s="12"/>
      <c r="F78" s="15"/>
      <c r="G78" s="12"/>
      <c r="H78" s="12"/>
      <c r="I78" s="12"/>
      <c r="J78" s="12"/>
    </row>
    <row r="79" spans="1:13" x14ac:dyDescent="0.2">
      <c r="A79" s="127" t="s">
        <v>323</v>
      </c>
      <c r="B79" s="128"/>
      <c r="C79" s="129"/>
      <c r="D79" s="12"/>
      <c r="E79" s="13"/>
      <c r="F79" s="15"/>
      <c r="G79" s="12"/>
      <c r="H79" s="12"/>
      <c r="I79" s="12"/>
      <c r="J79" s="12"/>
    </row>
    <row r="80" spans="1:13" x14ac:dyDescent="0.2">
      <c r="A80" s="42" t="s">
        <v>250</v>
      </c>
      <c r="B80" s="43" t="s">
        <v>16</v>
      </c>
      <c r="C80" s="42" t="s">
        <v>242</v>
      </c>
    </row>
    <row r="81" spans="1:4" x14ac:dyDescent="0.2">
      <c r="A81" s="41" t="s">
        <v>1</v>
      </c>
      <c r="B81" s="37" t="s">
        <v>254</v>
      </c>
      <c r="C81" s="44">
        <f>SUM(C4:C40,C57:C58,C62,C64,C67:C68,C72,C76,C46:C50)</f>
        <v>36324928.649999991</v>
      </c>
      <c r="D81" s="45"/>
    </row>
    <row r="82" spans="1:4" x14ac:dyDescent="0.2">
      <c r="A82" s="41" t="s">
        <v>2</v>
      </c>
      <c r="B82" s="37" t="s">
        <v>255</v>
      </c>
      <c r="C82" s="49">
        <f>SUM(C41:C45,C52,C59,C63,C69,C73,C77,)</f>
        <v>4508901.6500000004</v>
      </c>
      <c r="D82" s="45"/>
    </row>
    <row r="83" spans="1:4" x14ac:dyDescent="0.2">
      <c r="C83" s="45"/>
    </row>
  </sheetData>
  <mergeCells count="25">
    <mergeCell ref="A1:J1"/>
    <mergeCell ref="G32:J32"/>
    <mergeCell ref="G33:J33"/>
    <mergeCell ref="G34:J34"/>
    <mergeCell ref="G2:J2"/>
    <mergeCell ref="G29:J29"/>
    <mergeCell ref="G30:J30"/>
    <mergeCell ref="G37:J37"/>
    <mergeCell ref="G39:J39"/>
    <mergeCell ref="G51:J51"/>
    <mergeCell ref="G43:J43"/>
    <mergeCell ref="G44:J44"/>
    <mergeCell ref="G45:J45"/>
    <mergeCell ref="G41:J41"/>
    <mergeCell ref="A54:J54"/>
    <mergeCell ref="G60:J60"/>
    <mergeCell ref="G55:J55"/>
    <mergeCell ref="G38:J38"/>
    <mergeCell ref="G53:J53"/>
    <mergeCell ref="G42:J42"/>
    <mergeCell ref="A79:C79"/>
    <mergeCell ref="G65:J65"/>
    <mergeCell ref="G70:J70"/>
    <mergeCell ref="G74:J74"/>
    <mergeCell ref="G64:J64"/>
  </mergeCells>
  <phoneticPr fontId="3" type="noConversion"/>
  <pageMargins left="0.7" right="0.7" top="0.75" bottom="0.75" header="0.3" footer="0.3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9"/>
  <sheetViews>
    <sheetView workbookViewId="0">
      <selection activeCell="C21" sqref="C21"/>
    </sheetView>
  </sheetViews>
  <sheetFormatPr defaultRowHeight="12.75" x14ac:dyDescent="0.2"/>
  <cols>
    <col min="1" max="1" width="3.85546875" style="54" bestFit="1" customWidth="1"/>
    <col min="2" max="2" width="65.7109375" style="54" bestFit="1" customWidth="1"/>
    <col min="3" max="3" width="18.85546875" style="56" bestFit="1" customWidth="1"/>
    <col min="4" max="4" width="12.5703125" style="126" bestFit="1" customWidth="1"/>
    <col min="5" max="16384" width="9.140625" style="54"/>
  </cols>
  <sheetData>
    <row r="1" spans="1:4" s="57" customFormat="1" x14ac:dyDescent="0.2">
      <c r="A1" s="150" t="s">
        <v>241</v>
      </c>
      <c r="B1" s="151"/>
      <c r="C1" s="152"/>
      <c r="D1" s="104"/>
    </row>
    <row r="2" spans="1:4" s="57" customFormat="1" ht="39" customHeight="1" x14ac:dyDescent="0.2">
      <c r="A2" s="110" t="s">
        <v>0</v>
      </c>
      <c r="B2" s="110" t="s">
        <v>16</v>
      </c>
      <c r="C2" s="111" t="s">
        <v>24</v>
      </c>
      <c r="D2" s="123"/>
    </row>
    <row r="3" spans="1:4" s="57" customFormat="1" x14ac:dyDescent="0.2">
      <c r="A3" s="112" t="s">
        <v>1</v>
      </c>
      <c r="B3" s="113" t="s">
        <v>237</v>
      </c>
      <c r="C3" s="114"/>
      <c r="D3" s="123"/>
    </row>
    <row r="4" spans="1:4" s="57" customFormat="1" x14ac:dyDescent="0.2">
      <c r="A4" s="58" t="s">
        <v>1</v>
      </c>
      <c r="B4" s="59" t="s">
        <v>273</v>
      </c>
      <c r="C4" s="60">
        <f>150000+80000+11000+5000+3000+6000+20000+7500+15000+8000+1750+800+200+6000+3000+500+400+8000</f>
        <v>326150</v>
      </c>
      <c r="D4" s="123"/>
    </row>
    <row r="5" spans="1:4" s="57" customFormat="1" x14ac:dyDescent="0.2">
      <c r="A5" s="58" t="s">
        <v>2</v>
      </c>
      <c r="B5" s="59" t="s">
        <v>300</v>
      </c>
      <c r="C5" s="60">
        <f>5000</f>
        <v>5000</v>
      </c>
      <c r="D5" s="123"/>
    </row>
    <row r="6" spans="1:4" s="57" customFormat="1" ht="13.5" customHeight="1" x14ac:dyDescent="0.2">
      <c r="A6" s="58" t="s">
        <v>3</v>
      </c>
      <c r="B6" s="59" t="s">
        <v>26</v>
      </c>
      <c r="C6" s="81">
        <f>30000+800+4000+1000</f>
        <v>35800</v>
      </c>
      <c r="D6" s="123"/>
    </row>
    <row r="7" spans="1:4" s="57" customFormat="1" x14ac:dyDescent="0.2">
      <c r="A7" s="115" t="s">
        <v>2</v>
      </c>
      <c r="B7" s="145" t="str">
        <f>'Zakładka nr 1'!B51</f>
        <v>Gminny Ośrodek Pomocy Społecznej</v>
      </c>
      <c r="C7" s="146"/>
      <c r="D7" s="104"/>
    </row>
    <row r="8" spans="1:4" s="57" customFormat="1" x14ac:dyDescent="0.2">
      <c r="A8" s="92" t="s">
        <v>1</v>
      </c>
      <c r="B8" s="95" t="s">
        <v>25</v>
      </c>
      <c r="C8" s="97">
        <v>71949.539999999994</v>
      </c>
      <c r="D8" s="104"/>
    </row>
    <row r="9" spans="1:4" s="57" customFormat="1" x14ac:dyDescent="0.2">
      <c r="A9" s="92" t="s">
        <v>271</v>
      </c>
      <c r="B9" s="95" t="s">
        <v>26</v>
      </c>
      <c r="C9" s="82">
        <f>2099.91+3000</f>
        <v>5099.91</v>
      </c>
      <c r="D9" s="104"/>
    </row>
    <row r="10" spans="1:4" s="57" customFormat="1" x14ac:dyDescent="0.2">
      <c r="A10" s="112" t="s">
        <v>3</v>
      </c>
      <c r="B10" s="114" t="str">
        <f>'Zakładka nr 1'!B53</f>
        <v>Gminna Biblioteka Publiczna</v>
      </c>
      <c r="C10" s="116"/>
      <c r="D10" s="104"/>
    </row>
    <row r="11" spans="1:4" s="57" customFormat="1" x14ac:dyDescent="0.2">
      <c r="A11" s="92" t="s">
        <v>1</v>
      </c>
      <c r="B11" s="96" t="s">
        <v>265</v>
      </c>
      <c r="C11" s="97">
        <f>7560-80+1940-40+5120-40-950</f>
        <v>13510</v>
      </c>
      <c r="D11" s="104"/>
    </row>
    <row r="12" spans="1:4" s="57" customFormat="1" x14ac:dyDescent="0.2">
      <c r="A12" s="112" t="s">
        <v>4</v>
      </c>
      <c r="B12" s="114" t="str">
        <f>'Zakładka nr 1'!B55</f>
        <v>Szkoła Podstawowa im. Orląt Lwowskich w Roźwienicy</v>
      </c>
      <c r="C12" s="116"/>
      <c r="D12" s="104"/>
    </row>
    <row r="13" spans="1:4" s="57" customFormat="1" x14ac:dyDescent="0.2">
      <c r="A13" s="92" t="s">
        <v>1</v>
      </c>
      <c r="B13" s="96" t="s">
        <v>265</v>
      </c>
      <c r="C13" s="97">
        <f>249795+2276.01+3240+469.99</f>
        <v>255781</v>
      </c>
      <c r="D13" s="104"/>
    </row>
    <row r="14" spans="1:4" s="57" customFormat="1" x14ac:dyDescent="0.2">
      <c r="A14" s="92" t="s">
        <v>267</v>
      </c>
      <c r="B14" s="96" t="s">
        <v>266</v>
      </c>
      <c r="C14" s="98">
        <f>1799+8755+1999+1797+9582+3360</f>
        <v>27292</v>
      </c>
      <c r="D14" s="104"/>
    </row>
    <row r="15" spans="1:4" x14ac:dyDescent="0.2">
      <c r="A15" s="112" t="s">
        <v>5</v>
      </c>
      <c r="B15" s="114" t="str">
        <f>'Zakładka nr 1'!B60</f>
        <v>Szkoła Podstawowa im. Marii Curie-Skłodowskiej w Węgierce</v>
      </c>
      <c r="C15" s="116"/>
      <c r="D15" s="124"/>
    </row>
    <row r="16" spans="1:4" x14ac:dyDescent="0.2">
      <c r="A16" s="61" t="s">
        <v>1</v>
      </c>
      <c r="B16" s="103" t="s">
        <v>326</v>
      </c>
      <c r="C16" s="100">
        <f>31910+2600+7450+7450</f>
        <v>49410</v>
      </c>
      <c r="D16" s="125"/>
    </row>
    <row r="17" spans="1:4" x14ac:dyDescent="0.2">
      <c r="A17" s="61" t="s">
        <v>3</v>
      </c>
      <c r="B17" s="96" t="s">
        <v>26</v>
      </c>
      <c r="C17" s="101">
        <f>8000+17964+3500</f>
        <v>29464</v>
      </c>
      <c r="D17" s="125"/>
    </row>
    <row r="18" spans="1:4" s="57" customFormat="1" x14ac:dyDescent="0.2">
      <c r="A18" s="112" t="s">
        <v>6</v>
      </c>
      <c r="B18" s="114" t="str">
        <f>'Zakładka nr 1'!B65</f>
        <v>Szkoła Podstawowa im. gen. dyw. Kazimierza Gilarskiego w Rudołowicach</v>
      </c>
      <c r="C18" s="116"/>
      <c r="D18" s="104"/>
    </row>
    <row r="19" spans="1:4" s="57" customFormat="1" x14ac:dyDescent="0.2">
      <c r="A19" s="92" t="s">
        <v>1</v>
      </c>
      <c r="B19" s="96" t="s">
        <v>265</v>
      </c>
      <c r="C19" s="97">
        <f>30500+2300</f>
        <v>32800</v>
      </c>
      <c r="D19" s="104"/>
    </row>
    <row r="20" spans="1:4" s="57" customFormat="1" x14ac:dyDescent="0.2">
      <c r="A20" s="92" t="s">
        <v>2</v>
      </c>
      <c r="B20" s="96" t="s">
        <v>266</v>
      </c>
      <c r="C20" s="98">
        <v>15000</v>
      </c>
      <c r="D20" s="104"/>
    </row>
    <row r="21" spans="1:4" s="57" customFormat="1" x14ac:dyDescent="0.2">
      <c r="A21" s="112" t="s">
        <v>7</v>
      </c>
      <c r="B21" s="114" t="str">
        <f>'Zakładka nr 1'!B70</f>
        <v>Szkoła Podstawowa im. św. Stanisława Kostki w Woli Węgierskiej</v>
      </c>
      <c r="C21" s="116"/>
      <c r="D21" s="123"/>
    </row>
    <row r="22" spans="1:4" s="57" customFormat="1" x14ac:dyDescent="0.2">
      <c r="A22" s="120" t="s">
        <v>1</v>
      </c>
      <c r="B22" s="121" t="s">
        <v>265</v>
      </c>
      <c r="C22" s="122">
        <f>16100+3700+2600+7450+7450+14970</f>
        <v>52270</v>
      </c>
      <c r="D22" s="123"/>
    </row>
    <row r="23" spans="1:4" s="57" customFormat="1" x14ac:dyDescent="0.2">
      <c r="A23" s="92" t="s">
        <v>2</v>
      </c>
      <c r="B23" s="96" t="s">
        <v>266</v>
      </c>
      <c r="C23" s="98">
        <f>10000+36170</f>
        <v>46170</v>
      </c>
      <c r="D23" s="104"/>
    </row>
    <row r="24" spans="1:4" s="57" customFormat="1" x14ac:dyDescent="0.2">
      <c r="A24" s="112" t="s">
        <v>8</v>
      </c>
      <c r="B24" s="114" t="str">
        <f>'Zakładka nr 1'!B74</f>
        <v>Szkoła Podstawowa im. Henryka Sienkiewicza w Tyniowicach</v>
      </c>
      <c r="C24" s="116"/>
      <c r="D24" s="104"/>
    </row>
    <row r="25" spans="1:4" s="57" customFormat="1" x14ac:dyDescent="0.2">
      <c r="A25" s="92" t="s">
        <v>1</v>
      </c>
      <c r="B25" s="96" t="s">
        <v>265</v>
      </c>
      <c r="C25" s="97">
        <f>44300+11000</f>
        <v>55300</v>
      </c>
      <c r="D25" s="104"/>
    </row>
    <row r="27" spans="1:4" x14ac:dyDescent="0.2">
      <c r="A27" s="147" t="s">
        <v>323</v>
      </c>
      <c r="B27" s="148"/>
      <c r="C27" s="149"/>
    </row>
    <row r="28" spans="1:4" x14ac:dyDescent="0.2">
      <c r="A28" s="117" t="s">
        <v>1</v>
      </c>
      <c r="B28" s="118" t="s">
        <v>25</v>
      </c>
      <c r="C28" s="119">
        <f>SUM(C4:C5,C8:C8,C11,C16,C22,C19,C25,C13)</f>
        <v>862170.54</v>
      </c>
    </row>
    <row r="29" spans="1:4" x14ac:dyDescent="0.2">
      <c r="A29" s="117" t="s">
        <v>2</v>
      </c>
      <c r="B29" s="118" t="s">
        <v>26</v>
      </c>
      <c r="C29" s="82">
        <f>SUM(C6,C9,C17,C23,C20,C14)</f>
        <v>158825.91</v>
      </c>
    </row>
  </sheetData>
  <mergeCells count="3">
    <mergeCell ref="B7:C7"/>
    <mergeCell ref="A27:C27"/>
    <mergeCell ref="A1:C1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4"/>
  <sheetViews>
    <sheetView workbookViewId="0">
      <pane ySplit="2" topLeftCell="A3" activePane="bottomLeft" state="frozen"/>
      <selection pane="bottomLeft" activeCell="F20" sqref="F20"/>
    </sheetView>
  </sheetViews>
  <sheetFormatPr defaultRowHeight="12.75" x14ac:dyDescent="0.25"/>
  <cols>
    <col min="1" max="1" width="4.5703125" style="63" customWidth="1"/>
    <col min="2" max="2" width="11.85546875" style="63" customWidth="1"/>
    <col min="3" max="3" width="15.7109375" style="63" customWidth="1"/>
    <col min="4" max="4" width="19.28515625" style="63" customWidth="1"/>
    <col min="5" max="5" width="9.5703125" style="63" customWidth="1"/>
    <col min="6" max="6" width="10.28515625" style="63" customWidth="1"/>
    <col min="7" max="7" width="10.7109375" style="63" customWidth="1"/>
    <col min="8" max="8" width="6.5703125" style="63" customWidth="1"/>
    <col min="9" max="9" width="8.5703125" style="63" customWidth="1"/>
    <col min="10" max="10" width="9.85546875" style="63" customWidth="1"/>
    <col min="11" max="11" width="20.28515625" style="63" customWidth="1"/>
    <col min="12" max="12" width="19" style="63" customWidth="1"/>
    <col min="13" max="13" width="10.85546875" style="63" customWidth="1"/>
    <col min="14" max="15" width="11.140625" style="63" customWidth="1"/>
    <col min="16" max="16" width="11" style="63" customWidth="1"/>
    <col min="17" max="17" width="16.28515625" style="63" customWidth="1"/>
    <col min="18" max="18" width="16.5703125" style="63" bestFit="1" customWidth="1"/>
    <col min="19" max="16384" width="9.140625" style="63"/>
  </cols>
  <sheetData>
    <row r="1" spans="1:18" x14ac:dyDescent="0.25">
      <c r="A1" s="153" t="s">
        <v>239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spans="1:18" ht="25.5" x14ac:dyDescent="0.25">
      <c r="A2" s="70" t="s">
        <v>0</v>
      </c>
      <c r="B2" s="70" t="s">
        <v>27</v>
      </c>
      <c r="C2" s="70" t="s">
        <v>59</v>
      </c>
      <c r="D2" s="70" t="s">
        <v>58</v>
      </c>
      <c r="E2" s="70" t="s">
        <v>28</v>
      </c>
      <c r="F2" s="70" t="s">
        <v>55</v>
      </c>
      <c r="G2" s="70" t="s">
        <v>56</v>
      </c>
      <c r="H2" s="70" t="s">
        <v>54</v>
      </c>
      <c r="I2" s="70" t="s">
        <v>272</v>
      </c>
      <c r="J2" s="70" t="s">
        <v>29</v>
      </c>
      <c r="K2" s="71" t="s">
        <v>30</v>
      </c>
      <c r="L2" s="24" t="s">
        <v>301</v>
      </c>
      <c r="M2" s="70" t="s">
        <v>31</v>
      </c>
      <c r="N2" s="70" t="s">
        <v>32</v>
      </c>
      <c r="O2" s="70" t="s">
        <v>240</v>
      </c>
      <c r="P2" s="70" t="s">
        <v>33</v>
      </c>
      <c r="Q2" s="70" t="s">
        <v>302</v>
      </c>
      <c r="R2" s="70" t="s">
        <v>57</v>
      </c>
    </row>
    <row r="3" spans="1:18" s="65" customFormat="1" ht="25.5" x14ac:dyDescent="0.25">
      <c r="A3" s="20" t="s">
        <v>1</v>
      </c>
      <c r="B3" s="20" t="s">
        <v>66</v>
      </c>
      <c r="C3" s="21" t="s">
        <v>67</v>
      </c>
      <c r="D3" s="21" t="s">
        <v>90</v>
      </c>
      <c r="E3" s="20" t="s">
        <v>154</v>
      </c>
      <c r="F3" s="20">
        <v>2299</v>
      </c>
      <c r="G3" s="20" t="s">
        <v>73</v>
      </c>
      <c r="H3" s="20">
        <v>6</v>
      </c>
      <c r="I3" s="20">
        <v>4877</v>
      </c>
      <c r="J3" s="20">
        <v>2014</v>
      </c>
      <c r="K3" s="22" t="s">
        <v>68</v>
      </c>
      <c r="L3" s="23">
        <v>98000</v>
      </c>
      <c r="M3" s="20" t="s">
        <v>303</v>
      </c>
      <c r="N3" s="20" t="str">
        <f>M3</f>
        <v>22.08.2020 21.08.2021</v>
      </c>
      <c r="O3" s="20" t="s">
        <v>62</v>
      </c>
      <c r="P3" s="20" t="str">
        <f>N3</f>
        <v>22.08.2020 21.08.2021</v>
      </c>
      <c r="Q3" s="41" t="s">
        <v>123</v>
      </c>
      <c r="R3" s="64" t="s">
        <v>69</v>
      </c>
    </row>
    <row r="4" spans="1:18" s="66" customFormat="1" ht="30" customHeight="1" x14ac:dyDescent="0.25">
      <c r="A4" s="20" t="s">
        <v>2</v>
      </c>
      <c r="B4" s="20" t="s">
        <v>70</v>
      </c>
      <c r="C4" s="21" t="s">
        <v>71</v>
      </c>
      <c r="D4" s="21" t="s">
        <v>72</v>
      </c>
      <c r="E4" s="20" t="s">
        <v>154</v>
      </c>
      <c r="F4" s="20">
        <v>2469</v>
      </c>
      <c r="G4" s="22" t="s">
        <v>74</v>
      </c>
      <c r="H4" s="20">
        <v>9</v>
      </c>
      <c r="I4" s="20">
        <v>41911</v>
      </c>
      <c r="J4" s="20">
        <v>1993</v>
      </c>
      <c r="K4" s="22" t="s">
        <v>75</v>
      </c>
      <c r="L4" s="23" t="s">
        <v>62</v>
      </c>
      <c r="M4" s="20" t="s">
        <v>304</v>
      </c>
      <c r="N4" s="23" t="s">
        <v>62</v>
      </c>
      <c r="O4" s="23" t="s">
        <v>62</v>
      </c>
      <c r="P4" s="20" t="str">
        <f>M4</f>
        <v>09.01.2020 08.01.2021</v>
      </c>
      <c r="Q4" s="41" t="s">
        <v>123</v>
      </c>
      <c r="R4" s="64" t="s">
        <v>76</v>
      </c>
    </row>
    <row r="5" spans="1:18" s="66" customFormat="1" ht="25.5" x14ac:dyDescent="0.25">
      <c r="A5" s="20" t="s">
        <v>3</v>
      </c>
      <c r="B5" s="20" t="s">
        <v>77</v>
      </c>
      <c r="C5" s="21" t="s">
        <v>78</v>
      </c>
      <c r="D5" s="21" t="s">
        <v>79</v>
      </c>
      <c r="E5" s="20" t="s">
        <v>218</v>
      </c>
      <c r="F5" s="20">
        <v>2417</v>
      </c>
      <c r="G5" s="20" t="s">
        <v>80</v>
      </c>
      <c r="H5" s="20">
        <v>6</v>
      </c>
      <c r="I5" s="20">
        <v>54157</v>
      </c>
      <c r="J5" s="20">
        <v>1997</v>
      </c>
      <c r="K5" s="22" t="s">
        <v>81</v>
      </c>
      <c r="L5" s="23" t="s">
        <v>62</v>
      </c>
      <c r="M5" s="20" t="s">
        <v>305</v>
      </c>
      <c r="N5" s="23" t="s">
        <v>62</v>
      </c>
      <c r="O5" s="23" t="s">
        <v>62</v>
      </c>
      <c r="P5" s="20" t="str">
        <f>M5</f>
        <v>02.03.2020 01.03.2021</v>
      </c>
      <c r="Q5" s="78" t="s">
        <v>123</v>
      </c>
      <c r="R5" s="64" t="s">
        <v>82</v>
      </c>
    </row>
    <row r="6" spans="1:18" s="66" customFormat="1" ht="25.5" x14ac:dyDescent="0.25">
      <c r="A6" s="20" t="s">
        <v>4</v>
      </c>
      <c r="B6" s="20" t="s">
        <v>83</v>
      </c>
      <c r="C6" s="21" t="s">
        <v>71</v>
      </c>
      <c r="D6" s="21" t="s">
        <v>84</v>
      </c>
      <c r="E6" s="20" t="s">
        <v>218</v>
      </c>
      <c r="F6" s="20">
        <v>2402</v>
      </c>
      <c r="G6" s="20" t="s">
        <v>85</v>
      </c>
      <c r="H6" s="20">
        <v>6</v>
      </c>
      <c r="I6" s="20">
        <v>13515</v>
      </c>
      <c r="J6" s="20">
        <v>2008</v>
      </c>
      <c r="K6" s="22" t="s">
        <v>86</v>
      </c>
      <c r="L6" s="23">
        <v>48000</v>
      </c>
      <c r="M6" s="20" t="s">
        <v>306</v>
      </c>
      <c r="N6" s="20" t="str">
        <f>M6</f>
        <v>13.07.2020 12.07.2021</v>
      </c>
      <c r="O6" s="20" t="s">
        <v>62</v>
      </c>
      <c r="P6" s="20" t="str">
        <f>N6</f>
        <v>13.07.2020 12.07.2021</v>
      </c>
      <c r="Q6" s="41" t="s">
        <v>123</v>
      </c>
      <c r="R6" s="64" t="s">
        <v>87</v>
      </c>
    </row>
    <row r="7" spans="1:18" s="66" customFormat="1" ht="25.5" x14ac:dyDescent="0.25">
      <c r="A7" s="20" t="s">
        <v>5</v>
      </c>
      <c r="B7" s="20" t="s">
        <v>88</v>
      </c>
      <c r="C7" s="21" t="s">
        <v>89</v>
      </c>
      <c r="D7" s="21" t="s">
        <v>91</v>
      </c>
      <c r="E7" s="20" t="s">
        <v>92</v>
      </c>
      <c r="F7" s="20" t="s">
        <v>62</v>
      </c>
      <c r="G7" s="20" t="s">
        <v>93</v>
      </c>
      <c r="H7" s="20" t="s">
        <v>62</v>
      </c>
      <c r="I7" s="20"/>
      <c r="J7" s="20">
        <v>1976</v>
      </c>
      <c r="K7" s="22" t="s">
        <v>94</v>
      </c>
      <c r="L7" s="23" t="s">
        <v>62</v>
      </c>
      <c r="M7" s="20" t="s">
        <v>307</v>
      </c>
      <c r="N7" s="23" t="s">
        <v>62</v>
      </c>
      <c r="O7" s="23" t="s">
        <v>62</v>
      </c>
      <c r="P7" s="20" t="s">
        <v>62</v>
      </c>
      <c r="Q7" s="41" t="s">
        <v>123</v>
      </c>
      <c r="R7" s="64" t="s">
        <v>87</v>
      </c>
    </row>
    <row r="8" spans="1:18" s="66" customFormat="1" ht="30" customHeight="1" x14ac:dyDescent="0.25">
      <c r="A8" s="20" t="s">
        <v>6</v>
      </c>
      <c r="B8" s="20" t="s">
        <v>95</v>
      </c>
      <c r="C8" s="21" t="s">
        <v>96</v>
      </c>
      <c r="D8" s="21">
        <v>266</v>
      </c>
      <c r="E8" s="20" t="s">
        <v>218</v>
      </c>
      <c r="F8" s="20">
        <v>6842</v>
      </c>
      <c r="G8" s="20" t="s">
        <v>62</v>
      </c>
      <c r="H8" s="20">
        <v>6</v>
      </c>
      <c r="I8" s="20">
        <v>45600</v>
      </c>
      <c r="J8" s="20">
        <v>1990</v>
      </c>
      <c r="K8" s="22" t="s">
        <v>97</v>
      </c>
      <c r="L8" s="23">
        <v>52800</v>
      </c>
      <c r="M8" s="20" t="s">
        <v>308</v>
      </c>
      <c r="N8" s="20" t="str">
        <f>M8</f>
        <v>18.06.2020 17.06.2021</v>
      </c>
      <c r="O8" s="20" t="s">
        <v>62</v>
      </c>
      <c r="P8" s="20" t="str">
        <f>N8</f>
        <v>18.06.2020 17.06.2021</v>
      </c>
      <c r="Q8" s="41" t="s">
        <v>123</v>
      </c>
      <c r="R8" s="64" t="s">
        <v>98</v>
      </c>
    </row>
    <row r="9" spans="1:18" s="66" customFormat="1" ht="25.5" x14ac:dyDescent="0.25">
      <c r="A9" s="20" t="s">
        <v>7</v>
      </c>
      <c r="B9" s="20" t="s">
        <v>99</v>
      </c>
      <c r="C9" s="21" t="s">
        <v>100</v>
      </c>
      <c r="D9" s="21">
        <v>4</v>
      </c>
      <c r="E9" s="20" t="s">
        <v>218</v>
      </c>
      <c r="F9" s="20">
        <v>11100</v>
      </c>
      <c r="G9" s="20" t="s">
        <v>62</v>
      </c>
      <c r="H9" s="20">
        <v>4</v>
      </c>
      <c r="I9" s="20"/>
      <c r="J9" s="20">
        <v>1991</v>
      </c>
      <c r="K9" s="22" t="s">
        <v>101</v>
      </c>
      <c r="L9" s="23" t="s">
        <v>62</v>
      </c>
      <c r="M9" s="20" t="s">
        <v>309</v>
      </c>
      <c r="N9" s="23" t="s">
        <v>62</v>
      </c>
      <c r="O9" s="23" t="s">
        <v>62</v>
      </c>
      <c r="P9" s="20" t="s">
        <v>309</v>
      </c>
      <c r="Q9" s="41" t="s">
        <v>123</v>
      </c>
      <c r="R9" s="64" t="s">
        <v>98</v>
      </c>
    </row>
    <row r="10" spans="1:18" s="66" customFormat="1" ht="30" customHeight="1" x14ac:dyDescent="0.25">
      <c r="A10" s="20" t="s">
        <v>8</v>
      </c>
      <c r="B10" s="20" t="s">
        <v>103</v>
      </c>
      <c r="C10" s="21" t="s">
        <v>104</v>
      </c>
      <c r="D10" s="21">
        <v>244</v>
      </c>
      <c r="E10" s="20" t="s">
        <v>218</v>
      </c>
      <c r="F10" s="20" t="s">
        <v>62</v>
      </c>
      <c r="G10" s="20" t="s">
        <v>62</v>
      </c>
      <c r="H10" s="20">
        <v>6</v>
      </c>
      <c r="I10" s="20">
        <v>15213</v>
      </c>
      <c r="J10" s="20">
        <v>1983</v>
      </c>
      <c r="K10" s="22" t="s">
        <v>105</v>
      </c>
      <c r="L10" s="23" t="s">
        <v>62</v>
      </c>
      <c r="M10" s="20" t="s">
        <v>310</v>
      </c>
      <c r="N10" s="23" t="s">
        <v>62</v>
      </c>
      <c r="O10" s="23" t="s">
        <v>62</v>
      </c>
      <c r="P10" s="20" t="str">
        <f>M10</f>
        <v>25.02.2020 24.02.2021</v>
      </c>
      <c r="Q10" s="41" t="s">
        <v>123</v>
      </c>
      <c r="R10" s="64" t="s">
        <v>106</v>
      </c>
    </row>
    <row r="11" spans="1:18" s="66" customFormat="1" ht="25.5" x14ac:dyDescent="0.25">
      <c r="A11" s="20" t="s">
        <v>9</v>
      </c>
      <c r="B11" s="20" t="s">
        <v>102</v>
      </c>
      <c r="C11" s="21" t="s">
        <v>71</v>
      </c>
      <c r="D11" s="21" t="s">
        <v>84</v>
      </c>
      <c r="E11" s="20" t="s">
        <v>218</v>
      </c>
      <c r="F11" s="20">
        <v>2496</v>
      </c>
      <c r="G11" s="20" t="s">
        <v>107</v>
      </c>
      <c r="H11" s="20">
        <v>9</v>
      </c>
      <c r="I11" s="20">
        <v>50286</v>
      </c>
      <c r="J11" s="20">
        <v>1991</v>
      </c>
      <c r="K11" s="22" t="s">
        <v>108</v>
      </c>
      <c r="L11" s="23" t="s">
        <v>62</v>
      </c>
      <c r="M11" s="20" t="s">
        <v>311</v>
      </c>
      <c r="N11" s="23" t="s">
        <v>62</v>
      </c>
      <c r="O11" s="23" t="s">
        <v>62</v>
      </c>
      <c r="P11" s="20" t="s">
        <v>311</v>
      </c>
      <c r="Q11" s="41" t="s">
        <v>123</v>
      </c>
      <c r="R11" s="64" t="s">
        <v>109</v>
      </c>
    </row>
    <row r="12" spans="1:18" s="66" customFormat="1" ht="25.5" x14ac:dyDescent="0.25">
      <c r="A12" s="20" t="s">
        <v>10</v>
      </c>
      <c r="B12" s="20" t="s">
        <v>322</v>
      </c>
      <c r="C12" s="21" t="s">
        <v>110</v>
      </c>
      <c r="D12" s="21" t="s">
        <v>111</v>
      </c>
      <c r="E12" s="20" t="s">
        <v>218</v>
      </c>
      <c r="F12" s="20">
        <v>2299</v>
      </c>
      <c r="G12" s="20" t="s">
        <v>112</v>
      </c>
      <c r="H12" s="20">
        <v>6</v>
      </c>
      <c r="I12" s="20">
        <v>336497</v>
      </c>
      <c r="J12" s="20">
        <v>1996</v>
      </c>
      <c r="K12" s="22" t="s">
        <v>113</v>
      </c>
      <c r="L12" s="74" t="s">
        <v>62</v>
      </c>
      <c r="M12" s="20" t="s">
        <v>312</v>
      </c>
      <c r="N12" s="23" t="s">
        <v>62</v>
      </c>
      <c r="O12" s="23" t="s">
        <v>62</v>
      </c>
      <c r="P12" s="20" t="str">
        <f>M12</f>
        <v>22.10.2020 21.10.2021</v>
      </c>
      <c r="Q12" s="41" t="s">
        <v>123</v>
      </c>
      <c r="R12" s="64" t="s">
        <v>114</v>
      </c>
    </row>
    <row r="13" spans="1:18" s="66" customFormat="1" ht="25.5" x14ac:dyDescent="0.25">
      <c r="A13" s="20" t="s">
        <v>11</v>
      </c>
      <c r="B13" s="20" t="s">
        <v>115</v>
      </c>
      <c r="C13" s="21" t="s">
        <v>104</v>
      </c>
      <c r="D13" s="21">
        <v>244</v>
      </c>
      <c r="E13" s="20" t="s">
        <v>218</v>
      </c>
      <c r="F13" s="20">
        <v>6842</v>
      </c>
      <c r="G13" s="20" t="s">
        <v>62</v>
      </c>
      <c r="H13" s="20">
        <v>6</v>
      </c>
      <c r="I13" s="20">
        <v>3403</v>
      </c>
      <c r="J13" s="20">
        <v>1988</v>
      </c>
      <c r="K13" s="22" t="s">
        <v>116</v>
      </c>
      <c r="L13" s="74" t="s">
        <v>62</v>
      </c>
      <c r="M13" s="20" t="s">
        <v>318</v>
      </c>
      <c r="N13" s="23" t="s">
        <v>62</v>
      </c>
      <c r="O13" s="23" t="s">
        <v>62</v>
      </c>
      <c r="P13" s="20" t="str">
        <f>M13</f>
        <v>11.12.2019 10.12.2020</v>
      </c>
      <c r="Q13" s="78" t="s">
        <v>123</v>
      </c>
      <c r="R13" s="64" t="s">
        <v>117</v>
      </c>
    </row>
    <row r="14" spans="1:18" s="66" customFormat="1" ht="25.5" x14ac:dyDescent="0.25">
      <c r="A14" s="20" t="s">
        <v>12</v>
      </c>
      <c r="B14" s="20" t="s">
        <v>65</v>
      </c>
      <c r="C14" s="21" t="s">
        <v>118</v>
      </c>
      <c r="D14" s="21" t="s">
        <v>119</v>
      </c>
      <c r="E14" s="20" t="s">
        <v>122</v>
      </c>
      <c r="F14" s="20">
        <v>4400</v>
      </c>
      <c r="G14" s="20" t="s">
        <v>120</v>
      </c>
      <c r="H14" s="20">
        <v>1</v>
      </c>
      <c r="I14" s="20" t="s">
        <v>282</v>
      </c>
      <c r="J14" s="20">
        <v>2007</v>
      </c>
      <c r="K14" s="22" t="s">
        <v>121</v>
      </c>
      <c r="L14" s="74">
        <v>48000</v>
      </c>
      <c r="M14" s="20" t="s">
        <v>313</v>
      </c>
      <c r="N14" s="20" t="str">
        <f>M14</f>
        <v>19.03.2020 18.03.2021</v>
      </c>
      <c r="O14" s="20" t="s">
        <v>62</v>
      </c>
      <c r="P14" s="20" t="str">
        <f>N14</f>
        <v>19.03.2020 18.03.2021</v>
      </c>
      <c r="Q14" s="41" t="s">
        <v>123</v>
      </c>
      <c r="R14" s="64" t="s">
        <v>123</v>
      </c>
    </row>
    <row r="15" spans="1:18" s="66" customFormat="1" ht="25.5" x14ac:dyDescent="0.25">
      <c r="A15" s="20" t="s">
        <v>13</v>
      </c>
      <c r="B15" s="20" t="s">
        <v>124</v>
      </c>
      <c r="C15" s="21" t="s">
        <v>125</v>
      </c>
      <c r="D15" s="21" t="s">
        <v>126</v>
      </c>
      <c r="E15" s="20" t="s">
        <v>218</v>
      </c>
      <c r="F15" s="20">
        <v>2488</v>
      </c>
      <c r="G15" s="20">
        <v>1080</v>
      </c>
      <c r="H15" s="20">
        <v>5</v>
      </c>
      <c r="I15" s="20">
        <v>30000</v>
      </c>
      <c r="J15" s="20">
        <v>2009</v>
      </c>
      <c r="K15" s="22" t="s">
        <v>127</v>
      </c>
      <c r="L15" s="74">
        <v>38400</v>
      </c>
      <c r="M15" s="20" t="s">
        <v>319</v>
      </c>
      <c r="N15" s="20" t="s">
        <v>319</v>
      </c>
      <c r="O15" s="20" t="s">
        <v>62</v>
      </c>
      <c r="P15" s="20" t="str">
        <f>N15</f>
        <v>30.12.2019 29.12.2020</v>
      </c>
      <c r="Q15" s="41" t="s">
        <v>123</v>
      </c>
      <c r="R15" s="64" t="s">
        <v>123</v>
      </c>
    </row>
    <row r="16" spans="1:18" s="66" customFormat="1" ht="25.5" x14ac:dyDescent="0.25">
      <c r="A16" s="20" t="s">
        <v>34</v>
      </c>
      <c r="B16" s="20" t="s">
        <v>131</v>
      </c>
      <c r="C16" s="21" t="s">
        <v>128</v>
      </c>
      <c r="D16" s="21" t="s">
        <v>129</v>
      </c>
      <c r="E16" s="20" t="s">
        <v>156</v>
      </c>
      <c r="F16" s="20" t="s">
        <v>62</v>
      </c>
      <c r="G16" s="20">
        <v>480</v>
      </c>
      <c r="H16" s="20" t="s">
        <v>62</v>
      </c>
      <c r="I16" s="20"/>
      <c r="J16" s="20">
        <v>2008</v>
      </c>
      <c r="K16" s="22" t="s">
        <v>130</v>
      </c>
      <c r="L16" s="74" t="s">
        <v>62</v>
      </c>
      <c r="M16" s="20" t="s">
        <v>314</v>
      </c>
      <c r="N16" s="23" t="s">
        <v>62</v>
      </c>
      <c r="O16" s="23" t="s">
        <v>62</v>
      </c>
      <c r="P16" s="20" t="s">
        <v>62</v>
      </c>
      <c r="Q16" s="41" t="s">
        <v>123</v>
      </c>
      <c r="R16" s="64" t="s">
        <v>123</v>
      </c>
    </row>
    <row r="17" spans="1:18" s="66" customFormat="1" ht="25.5" x14ac:dyDescent="0.25">
      <c r="A17" s="20" t="s">
        <v>35</v>
      </c>
      <c r="B17" s="20" t="s">
        <v>132</v>
      </c>
      <c r="C17" s="21" t="s">
        <v>133</v>
      </c>
      <c r="D17" s="21" t="s">
        <v>134</v>
      </c>
      <c r="E17" s="20" t="s">
        <v>157</v>
      </c>
      <c r="F17" s="20">
        <v>1560</v>
      </c>
      <c r="G17" s="20">
        <v>830</v>
      </c>
      <c r="H17" s="20">
        <v>3</v>
      </c>
      <c r="I17" s="20">
        <v>148000</v>
      </c>
      <c r="J17" s="20">
        <v>2012</v>
      </c>
      <c r="K17" s="22" t="s">
        <v>135</v>
      </c>
      <c r="L17" s="74">
        <v>36000</v>
      </c>
      <c r="M17" s="20" t="s">
        <v>315</v>
      </c>
      <c r="N17" s="20" t="str">
        <f>M17</f>
        <v>06.07.2020 05.07.2021</v>
      </c>
      <c r="O17" s="20" t="str">
        <f>N17</f>
        <v>06.07.2020 05.07.2021</v>
      </c>
      <c r="P17" s="20" t="str">
        <f>O17</f>
        <v>06.07.2020 05.07.2021</v>
      </c>
      <c r="Q17" s="41" t="s">
        <v>123</v>
      </c>
      <c r="R17" s="64" t="s">
        <v>123</v>
      </c>
    </row>
    <row r="18" spans="1:18" s="66" customFormat="1" ht="25.5" x14ac:dyDescent="0.25">
      <c r="A18" s="20" t="s">
        <v>36</v>
      </c>
      <c r="B18" s="20" t="s">
        <v>136</v>
      </c>
      <c r="C18" s="21" t="s">
        <v>137</v>
      </c>
      <c r="D18" s="21" t="s">
        <v>138</v>
      </c>
      <c r="E18" s="20" t="s">
        <v>156</v>
      </c>
      <c r="F18" s="20" t="s">
        <v>62</v>
      </c>
      <c r="G18" s="20" t="s">
        <v>139</v>
      </c>
      <c r="H18" s="20" t="s">
        <v>62</v>
      </c>
      <c r="I18" s="20"/>
      <c r="J18" s="20">
        <v>2013</v>
      </c>
      <c r="K18" s="22" t="s">
        <v>140</v>
      </c>
      <c r="L18" s="74" t="s">
        <v>62</v>
      </c>
      <c r="M18" s="20" t="s">
        <v>316</v>
      </c>
      <c r="N18" s="23" t="s">
        <v>62</v>
      </c>
      <c r="O18" s="23" t="s">
        <v>62</v>
      </c>
      <c r="P18" s="20" t="s">
        <v>62</v>
      </c>
      <c r="Q18" s="41" t="s">
        <v>123</v>
      </c>
      <c r="R18" s="64" t="s">
        <v>123</v>
      </c>
    </row>
    <row r="19" spans="1:18" s="66" customFormat="1" ht="25.5" x14ac:dyDescent="0.25">
      <c r="A19" s="20" t="s">
        <v>37</v>
      </c>
      <c r="B19" s="20" t="s">
        <v>141</v>
      </c>
      <c r="C19" s="21" t="s">
        <v>142</v>
      </c>
      <c r="D19" s="21" t="s">
        <v>143</v>
      </c>
      <c r="E19" s="20" t="s">
        <v>155</v>
      </c>
      <c r="F19" s="20">
        <v>4525</v>
      </c>
      <c r="G19" s="20" t="s">
        <v>62</v>
      </c>
      <c r="H19" s="20" t="s">
        <v>144</v>
      </c>
      <c r="I19" s="20" t="s">
        <v>281</v>
      </c>
      <c r="J19" s="20">
        <v>2013</v>
      </c>
      <c r="K19" s="22" t="s">
        <v>145</v>
      </c>
      <c r="L19" s="74">
        <v>180000</v>
      </c>
      <c r="M19" s="20" t="s">
        <v>317</v>
      </c>
      <c r="N19" s="20" t="str">
        <f>M19</f>
        <v>17.08.2020 16.08.2021</v>
      </c>
      <c r="O19" s="20" t="s">
        <v>62</v>
      </c>
      <c r="P19" s="20" t="str">
        <f>N19</f>
        <v>17.08.2020 16.08.2021</v>
      </c>
      <c r="Q19" s="41" t="s">
        <v>123</v>
      </c>
      <c r="R19" s="64" t="s">
        <v>123</v>
      </c>
    </row>
    <row r="20" spans="1:18" s="66" customFormat="1" ht="25.5" x14ac:dyDescent="0.25">
      <c r="A20" s="20" t="s">
        <v>38</v>
      </c>
      <c r="B20" s="20" t="s">
        <v>146</v>
      </c>
      <c r="C20" s="21" t="s">
        <v>147</v>
      </c>
      <c r="D20" s="21" t="s">
        <v>148</v>
      </c>
      <c r="E20" s="20" t="s">
        <v>156</v>
      </c>
      <c r="F20" s="20" t="s">
        <v>62</v>
      </c>
      <c r="G20" s="20" t="s">
        <v>149</v>
      </c>
      <c r="H20" s="20" t="s">
        <v>62</v>
      </c>
      <c r="I20" s="20"/>
      <c r="J20" s="20">
        <v>2013</v>
      </c>
      <c r="K20" s="22" t="s">
        <v>150</v>
      </c>
      <c r="L20" s="74" t="s">
        <v>62</v>
      </c>
      <c r="M20" s="20" t="s">
        <v>316</v>
      </c>
      <c r="N20" s="23" t="s">
        <v>62</v>
      </c>
      <c r="O20" s="23" t="s">
        <v>62</v>
      </c>
      <c r="P20" s="20" t="s">
        <v>62</v>
      </c>
      <c r="Q20" s="41" t="s">
        <v>123</v>
      </c>
      <c r="R20" s="64" t="s">
        <v>123</v>
      </c>
    </row>
    <row r="21" spans="1:18" s="65" customFormat="1" ht="25.5" x14ac:dyDescent="0.25">
      <c r="A21" s="20" t="s">
        <v>39</v>
      </c>
      <c r="B21" s="20" t="s">
        <v>151</v>
      </c>
      <c r="C21" s="21" t="s">
        <v>133</v>
      </c>
      <c r="D21" s="21" t="s">
        <v>134</v>
      </c>
      <c r="E21" s="20" t="s">
        <v>157</v>
      </c>
      <c r="F21" s="20">
        <v>1560</v>
      </c>
      <c r="G21" s="20" t="s">
        <v>152</v>
      </c>
      <c r="H21" s="20">
        <v>5</v>
      </c>
      <c r="I21" s="20">
        <v>125640</v>
      </c>
      <c r="J21" s="20">
        <v>2007</v>
      </c>
      <c r="K21" s="22" t="s">
        <v>153</v>
      </c>
      <c r="L21" s="74">
        <v>12000</v>
      </c>
      <c r="M21" s="20" t="s">
        <v>320</v>
      </c>
      <c r="N21" s="20" t="str">
        <f>M21</f>
        <v>25.11.2019 24.11.2020</v>
      </c>
      <c r="O21" s="20" t="str">
        <f>N21</f>
        <v>25.11.2019 24.11.2020</v>
      </c>
      <c r="P21" s="20" t="str">
        <f>O21</f>
        <v>25.11.2019 24.11.2020</v>
      </c>
      <c r="Q21" s="64" t="s">
        <v>63</v>
      </c>
      <c r="R21" s="64" t="s">
        <v>63</v>
      </c>
    </row>
    <row r="22" spans="1:18" ht="25.5" x14ac:dyDescent="0.25">
      <c r="A22" s="20" t="s">
        <v>40</v>
      </c>
      <c r="B22" s="62" t="s">
        <v>275</v>
      </c>
      <c r="C22" s="61" t="s">
        <v>104</v>
      </c>
      <c r="D22" s="61">
        <v>244</v>
      </c>
      <c r="E22" s="61" t="s">
        <v>218</v>
      </c>
      <c r="F22" s="61">
        <v>6842</v>
      </c>
      <c r="G22" s="61">
        <v>3400</v>
      </c>
      <c r="H22" s="61">
        <v>6</v>
      </c>
      <c r="I22" s="61">
        <v>25972</v>
      </c>
      <c r="J22" s="61">
        <v>1982</v>
      </c>
      <c r="K22" s="67" t="s">
        <v>276</v>
      </c>
      <c r="L22" s="75" t="s">
        <v>62</v>
      </c>
      <c r="M22" s="68" t="s">
        <v>357</v>
      </c>
      <c r="N22" s="68" t="s">
        <v>62</v>
      </c>
      <c r="O22" s="68" t="s">
        <v>62</v>
      </c>
      <c r="P22" s="68" t="s">
        <v>357</v>
      </c>
      <c r="Q22" s="41" t="s">
        <v>123</v>
      </c>
      <c r="R22" s="41" t="s">
        <v>123</v>
      </c>
    </row>
    <row r="23" spans="1:18" ht="25.5" x14ac:dyDescent="0.25">
      <c r="A23" s="20" t="s">
        <v>41</v>
      </c>
      <c r="B23" s="62" t="s">
        <v>278</v>
      </c>
      <c r="C23" s="61" t="s">
        <v>104</v>
      </c>
      <c r="D23" s="61">
        <v>244</v>
      </c>
      <c r="E23" s="61" t="s">
        <v>218</v>
      </c>
      <c r="F23" s="61">
        <v>6842</v>
      </c>
      <c r="G23" s="61">
        <v>3500</v>
      </c>
      <c r="H23" s="61">
        <v>6</v>
      </c>
      <c r="I23" s="61">
        <v>25599</v>
      </c>
      <c r="J23" s="61">
        <v>1977</v>
      </c>
      <c r="K23" s="67" t="s">
        <v>277</v>
      </c>
      <c r="L23" s="76" t="s">
        <v>62</v>
      </c>
      <c r="M23" s="21" t="s">
        <v>313</v>
      </c>
      <c r="N23" s="21" t="s">
        <v>62</v>
      </c>
      <c r="O23" s="21" t="s">
        <v>62</v>
      </c>
      <c r="P23" s="21" t="s">
        <v>313</v>
      </c>
      <c r="Q23" s="41" t="s">
        <v>123</v>
      </c>
      <c r="R23" s="41" t="s">
        <v>123</v>
      </c>
    </row>
    <row r="24" spans="1:18" ht="25.5" x14ac:dyDescent="0.25">
      <c r="A24" s="20" t="s">
        <v>42</v>
      </c>
      <c r="B24" s="78" t="s">
        <v>279</v>
      </c>
      <c r="C24" s="41" t="s">
        <v>67</v>
      </c>
      <c r="D24" s="41" t="s">
        <v>90</v>
      </c>
      <c r="E24" s="41" t="s">
        <v>218</v>
      </c>
      <c r="F24" s="41">
        <v>2299</v>
      </c>
      <c r="G24" s="41">
        <v>7500</v>
      </c>
      <c r="H24" s="41">
        <v>6</v>
      </c>
      <c r="I24" s="41">
        <v>1212</v>
      </c>
      <c r="J24" s="41">
        <v>2018</v>
      </c>
      <c r="K24" s="41" t="s">
        <v>280</v>
      </c>
      <c r="L24" s="77">
        <v>290900</v>
      </c>
      <c r="M24" s="69" t="s">
        <v>321</v>
      </c>
      <c r="N24" s="69" t="s">
        <v>321</v>
      </c>
      <c r="O24" s="69" t="s">
        <v>62</v>
      </c>
      <c r="P24" s="69" t="s">
        <v>321</v>
      </c>
      <c r="Q24" s="41" t="s">
        <v>123</v>
      </c>
      <c r="R24" s="41" t="s">
        <v>123</v>
      </c>
    </row>
  </sheetData>
  <mergeCells count="1">
    <mergeCell ref="A1:R1"/>
  </mergeCells>
  <phoneticPr fontId="3" type="noConversion"/>
  <pageMargins left="0.7" right="0.7" top="0.75" bottom="0.75" header="0.3" footer="0.3"/>
  <pageSetup paperSize="9" scale="73" fitToHeight="0" orientation="landscape" r:id="rId1"/>
  <ignoredErrors>
    <ignoredError sqref="K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93D2B-9D2D-4C41-96DE-118B66824924}">
  <dimension ref="A1:D50"/>
  <sheetViews>
    <sheetView tabSelected="1" workbookViewId="0">
      <selection activeCell="B50" sqref="B50"/>
    </sheetView>
  </sheetViews>
  <sheetFormatPr defaultColWidth="55.85546875" defaultRowHeight="15" x14ac:dyDescent="0.25"/>
  <cols>
    <col min="2" max="4" width="14.28515625" style="109" customWidth="1"/>
  </cols>
  <sheetData>
    <row r="1" spans="1:4" x14ac:dyDescent="0.25">
      <c r="A1" s="160" t="s">
        <v>341</v>
      </c>
      <c r="B1" s="161"/>
      <c r="C1" s="161"/>
      <c r="D1" s="162"/>
    </row>
    <row r="2" spans="1:4" x14ac:dyDescent="0.25">
      <c r="A2" s="163" t="s">
        <v>358</v>
      </c>
      <c r="B2" s="164"/>
      <c r="C2" s="164"/>
      <c r="D2" s="165"/>
    </row>
    <row r="3" spans="1:4" x14ac:dyDescent="0.25">
      <c r="A3" s="166">
        <v>2015</v>
      </c>
      <c r="B3" s="166"/>
      <c r="C3" s="166"/>
      <c r="D3" s="166"/>
    </row>
    <row r="4" spans="1:4" x14ac:dyDescent="0.25">
      <c r="A4" s="167" t="s">
        <v>342</v>
      </c>
      <c r="B4" s="168" t="s">
        <v>343</v>
      </c>
      <c r="C4" s="168" t="s">
        <v>344</v>
      </c>
      <c r="D4" s="168" t="s">
        <v>345</v>
      </c>
    </row>
    <row r="5" spans="1:4" x14ac:dyDescent="0.25">
      <c r="A5" s="169" t="s">
        <v>346</v>
      </c>
      <c r="B5" s="170">
        <v>0</v>
      </c>
      <c r="C5" s="170">
        <v>656.71</v>
      </c>
      <c r="D5" s="170">
        <f>SUM(B5:C5)</f>
        <v>656.71</v>
      </c>
    </row>
    <row r="6" spans="1:4" x14ac:dyDescent="0.25">
      <c r="A6" s="169" t="s">
        <v>347</v>
      </c>
      <c r="B6" s="170">
        <v>0</v>
      </c>
      <c r="C6" s="170">
        <v>0</v>
      </c>
      <c r="D6" s="170">
        <f t="shared" ref="D6:D13" si="0">SUM(B6:C6)</f>
        <v>0</v>
      </c>
    </row>
    <row r="7" spans="1:4" x14ac:dyDescent="0.25">
      <c r="A7" s="169" t="s">
        <v>348</v>
      </c>
      <c r="B7" s="170">
        <v>0</v>
      </c>
      <c r="C7" s="170">
        <v>0</v>
      </c>
      <c r="D7" s="170">
        <f t="shared" si="0"/>
        <v>0</v>
      </c>
    </row>
    <row r="8" spans="1:4" x14ac:dyDescent="0.25">
      <c r="A8" s="169" t="s">
        <v>349</v>
      </c>
      <c r="B8" s="170">
        <v>0</v>
      </c>
      <c r="C8" s="170">
        <v>0</v>
      </c>
      <c r="D8" s="170">
        <f t="shared" si="0"/>
        <v>0</v>
      </c>
    </row>
    <row r="9" spans="1:4" x14ac:dyDescent="0.25">
      <c r="A9" s="169" t="s">
        <v>350</v>
      </c>
      <c r="B9" s="170">
        <v>0</v>
      </c>
      <c r="C9" s="170">
        <v>0</v>
      </c>
      <c r="D9" s="170">
        <f t="shared" si="0"/>
        <v>0</v>
      </c>
    </row>
    <row r="10" spans="1:4" x14ac:dyDescent="0.25">
      <c r="A10" s="169" t="s">
        <v>351</v>
      </c>
      <c r="B10" s="170">
        <v>0</v>
      </c>
      <c r="C10" s="170">
        <v>0</v>
      </c>
      <c r="D10" s="170">
        <f t="shared" si="0"/>
        <v>0</v>
      </c>
    </row>
    <row r="11" spans="1:4" x14ac:dyDescent="0.25">
      <c r="A11" s="169" t="s">
        <v>352</v>
      </c>
      <c r="B11" s="170">
        <v>0</v>
      </c>
      <c r="C11" s="170">
        <v>2455.6</v>
      </c>
      <c r="D11" s="170">
        <f t="shared" si="0"/>
        <v>2455.6</v>
      </c>
    </row>
    <row r="12" spans="1:4" x14ac:dyDescent="0.25">
      <c r="A12" s="169" t="s">
        <v>353</v>
      </c>
      <c r="B12" s="170">
        <v>0</v>
      </c>
      <c r="C12" s="170">
        <v>0</v>
      </c>
      <c r="D12" s="170">
        <f t="shared" si="0"/>
        <v>0</v>
      </c>
    </row>
    <row r="13" spans="1:4" x14ac:dyDescent="0.25">
      <c r="A13" s="169" t="s">
        <v>354</v>
      </c>
      <c r="B13" s="170">
        <v>0</v>
      </c>
      <c r="C13" s="170">
        <v>0</v>
      </c>
      <c r="D13" s="170">
        <f t="shared" si="0"/>
        <v>0</v>
      </c>
    </row>
    <row r="14" spans="1:4" x14ac:dyDescent="0.25">
      <c r="A14" s="171">
        <v>2016</v>
      </c>
      <c r="B14" s="171"/>
      <c r="C14" s="171"/>
      <c r="D14" s="171"/>
    </row>
    <row r="15" spans="1:4" x14ac:dyDescent="0.25">
      <c r="A15" s="167" t="s">
        <v>342</v>
      </c>
      <c r="B15" s="168" t="s">
        <v>343</v>
      </c>
      <c r="C15" s="168" t="s">
        <v>344</v>
      </c>
      <c r="D15" s="168" t="s">
        <v>345</v>
      </c>
    </row>
    <row r="16" spans="1:4" x14ac:dyDescent="0.25">
      <c r="A16" s="169" t="s">
        <v>355</v>
      </c>
      <c r="B16" s="170">
        <v>0</v>
      </c>
      <c r="C16" s="170">
        <v>6299.75</v>
      </c>
      <c r="D16" s="170">
        <f>SUM(B16:C16)</f>
        <v>6299.75</v>
      </c>
    </row>
    <row r="17" spans="1:4" x14ac:dyDescent="0.25">
      <c r="A17" s="169" t="s">
        <v>349</v>
      </c>
      <c r="B17" s="170">
        <v>0</v>
      </c>
      <c r="C17" s="170">
        <v>0</v>
      </c>
      <c r="D17" s="170">
        <f t="shared" ref="D17:D22" si="1">SUM(B17:C17)</f>
        <v>0</v>
      </c>
    </row>
    <row r="18" spans="1:4" x14ac:dyDescent="0.25">
      <c r="A18" s="169" t="s">
        <v>350</v>
      </c>
      <c r="B18" s="170">
        <v>0</v>
      </c>
      <c r="C18" s="170">
        <v>0</v>
      </c>
      <c r="D18" s="170">
        <f t="shared" si="1"/>
        <v>0</v>
      </c>
    </row>
    <row r="19" spans="1:4" x14ac:dyDescent="0.25">
      <c r="A19" s="169" t="s">
        <v>351</v>
      </c>
      <c r="B19" s="170">
        <v>0</v>
      </c>
      <c r="C19" s="170">
        <v>0</v>
      </c>
      <c r="D19" s="170">
        <f t="shared" si="1"/>
        <v>0</v>
      </c>
    </row>
    <row r="20" spans="1:4" x14ac:dyDescent="0.25">
      <c r="A20" s="169" t="s">
        <v>352</v>
      </c>
      <c r="B20" s="170">
        <v>0</v>
      </c>
      <c r="C20" s="170">
        <v>0</v>
      </c>
      <c r="D20" s="170">
        <f t="shared" si="1"/>
        <v>0</v>
      </c>
    </row>
    <row r="21" spans="1:4" x14ac:dyDescent="0.25">
      <c r="A21" s="169" t="s">
        <v>353</v>
      </c>
      <c r="B21" s="170">
        <v>0</v>
      </c>
      <c r="C21" s="170">
        <v>0</v>
      </c>
      <c r="D21" s="170">
        <f t="shared" si="1"/>
        <v>0</v>
      </c>
    </row>
    <row r="22" spans="1:4" x14ac:dyDescent="0.25">
      <c r="A22" s="169" t="s">
        <v>354</v>
      </c>
      <c r="B22" s="170">
        <v>0</v>
      </c>
      <c r="C22" s="170">
        <v>0</v>
      </c>
      <c r="D22" s="170">
        <f t="shared" si="1"/>
        <v>0</v>
      </c>
    </row>
    <row r="23" spans="1:4" x14ac:dyDescent="0.25">
      <c r="A23" s="171">
        <v>2017</v>
      </c>
      <c r="B23" s="171"/>
      <c r="C23" s="171"/>
      <c r="D23" s="171"/>
    </row>
    <row r="24" spans="1:4" x14ac:dyDescent="0.25">
      <c r="A24" s="167" t="s">
        <v>342</v>
      </c>
      <c r="B24" s="168" t="s">
        <v>343</v>
      </c>
      <c r="C24" s="168" t="s">
        <v>344</v>
      </c>
      <c r="D24" s="168" t="s">
        <v>345</v>
      </c>
    </row>
    <row r="25" spans="1:4" x14ac:dyDescent="0.25">
      <c r="A25" s="169" t="s">
        <v>355</v>
      </c>
      <c r="B25" s="170">
        <v>0</v>
      </c>
      <c r="C25" s="170">
        <f>2214+10055.72</f>
        <v>12269.72</v>
      </c>
      <c r="D25" s="170">
        <f>SUM(B25:C25)</f>
        <v>12269.72</v>
      </c>
    </row>
    <row r="26" spans="1:4" x14ac:dyDescent="0.25">
      <c r="A26" s="169" t="s">
        <v>349</v>
      </c>
      <c r="B26" s="170">
        <v>0</v>
      </c>
      <c r="C26" s="170">
        <v>0</v>
      </c>
      <c r="D26" s="170">
        <f t="shared" ref="D26:D31" si="2">SUM(B26:C26)</f>
        <v>0</v>
      </c>
    </row>
    <row r="27" spans="1:4" x14ac:dyDescent="0.25">
      <c r="A27" s="169" t="s">
        <v>350</v>
      </c>
      <c r="B27" s="170">
        <v>0</v>
      </c>
      <c r="C27" s="170">
        <v>0</v>
      </c>
      <c r="D27" s="170">
        <f t="shared" si="2"/>
        <v>0</v>
      </c>
    </row>
    <row r="28" spans="1:4" x14ac:dyDescent="0.25">
      <c r="A28" s="169" t="s">
        <v>351</v>
      </c>
      <c r="B28" s="170">
        <v>0</v>
      </c>
      <c r="C28" s="170">
        <v>0</v>
      </c>
      <c r="D28" s="170">
        <f t="shared" si="2"/>
        <v>0</v>
      </c>
    </row>
    <row r="29" spans="1:4" x14ac:dyDescent="0.25">
      <c r="A29" s="169" t="s">
        <v>352</v>
      </c>
      <c r="B29" s="170">
        <v>0</v>
      </c>
      <c r="C29" s="170">
        <v>0</v>
      </c>
      <c r="D29" s="170">
        <f t="shared" si="2"/>
        <v>0</v>
      </c>
    </row>
    <row r="30" spans="1:4" x14ac:dyDescent="0.25">
      <c r="A30" s="169" t="s">
        <v>353</v>
      </c>
      <c r="B30" s="170">
        <v>0</v>
      </c>
      <c r="C30" s="170">
        <v>0</v>
      </c>
      <c r="D30" s="170">
        <f t="shared" si="2"/>
        <v>0</v>
      </c>
    </row>
    <row r="31" spans="1:4" x14ac:dyDescent="0.25">
      <c r="A31" s="169" t="s">
        <v>354</v>
      </c>
      <c r="B31" s="170">
        <v>0</v>
      </c>
      <c r="C31" s="170">
        <v>0</v>
      </c>
      <c r="D31" s="170">
        <f t="shared" si="2"/>
        <v>0</v>
      </c>
    </row>
    <row r="32" spans="1:4" x14ac:dyDescent="0.25">
      <c r="A32" s="171">
        <v>2018</v>
      </c>
      <c r="B32" s="171"/>
      <c r="C32" s="171"/>
      <c r="D32" s="171"/>
    </row>
    <row r="33" spans="1:4" x14ac:dyDescent="0.25">
      <c r="A33" s="167" t="s">
        <v>342</v>
      </c>
      <c r="B33" s="168" t="s">
        <v>343</v>
      </c>
      <c r="C33" s="168" t="s">
        <v>344</v>
      </c>
      <c r="D33" s="168" t="s">
        <v>345</v>
      </c>
    </row>
    <row r="34" spans="1:4" x14ac:dyDescent="0.25">
      <c r="A34" s="169" t="s">
        <v>355</v>
      </c>
      <c r="B34" s="170">
        <v>0</v>
      </c>
      <c r="C34" s="170">
        <v>7654.32</v>
      </c>
      <c r="D34" s="170">
        <f>SUM(B34:C34)</f>
        <v>7654.32</v>
      </c>
    </row>
    <row r="35" spans="1:4" x14ac:dyDescent="0.25">
      <c r="A35" s="169" t="s">
        <v>349</v>
      </c>
      <c r="B35" s="170">
        <v>0</v>
      </c>
      <c r="C35" s="170">
        <v>0</v>
      </c>
      <c r="D35" s="170">
        <f t="shared" ref="D35:D40" si="3">SUM(B35:C35)</f>
        <v>0</v>
      </c>
    </row>
    <row r="36" spans="1:4" x14ac:dyDescent="0.25">
      <c r="A36" s="169" t="s">
        <v>350</v>
      </c>
      <c r="B36" s="170">
        <v>0</v>
      </c>
      <c r="C36" s="170">
        <v>0</v>
      </c>
      <c r="D36" s="170">
        <f t="shared" si="3"/>
        <v>0</v>
      </c>
    </row>
    <row r="37" spans="1:4" x14ac:dyDescent="0.25">
      <c r="A37" s="169" t="s">
        <v>351</v>
      </c>
      <c r="B37" s="170">
        <v>0</v>
      </c>
      <c r="C37" s="170">
        <v>0</v>
      </c>
      <c r="D37" s="170">
        <f t="shared" si="3"/>
        <v>0</v>
      </c>
    </row>
    <row r="38" spans="1:4" x14ac:dyDescent="0.25">
      <c r="A38" s="169" t="s">
        <v>352</v>
      </c>
      <c r="B38" s="170">
        <v>0</v>
      </c>
      <c r="C38" s="170">
        <v>0</v>
      </c>
      <c r="D38" s="170">
        <f t="shared" si="3"/>
        <v>0</v>
      </c>
    </row>
    <row r="39" spans="1:4" x14ac:dyDescent="0.25">
      <c r="A39" s="169" t="s">
        <v>353</v>
      </c>
      <c r="B39" s="170">
        <v>0</v>
      </c>
      <c r="C39" s="170">
        <v>0</v>
      </c>
      <c r="D39" s="170">
        <f t="shared" si="3"/>
        <v>0</v>
      </c>
    </row>
    <row r="40" spans="1:4" x14ac:dyDescent="0.25">
      <c r="A40" s="169" t="s">
        <v>354</v>
      </c>
      <c r="B40" s="170">
        <v>0</v>
      </c>
      <c r="C40" s="170">
        <v>0</v>
      </c>
      <c r="D40" s="170">
        <f t="shared" si="3"/>
        <v>0</v>
      </c>
    </row>
    <row r="41" spans="1:4" x14ac:dyDescent="0.25">
      <c r="A41" s="171">
        <v>2019</v>
      </c>
      <c r="B41" s="171"/>
      <c r="C41" s="171"/>
      <c r="D41" s="171"/>
    </row>
    <row r="42" spans="1:4" x14ac:dyDescent="0.25">
      <c r="A42" s="167" t="s">
        <v>342</v>
      </c>
      <c r="B42" s="168" t="s">
        <v>343</v>
      </c>
      <c r="C42" s="168" t="s">
        <v>344</v>
      </c>
      <c r="D42" s="168" t="s">
        <v>345</v>
      </c>
    </row>
    <row r="43" spans="1:4" x14ac:dyDescent="0.25">
      <c r="A43" s="169" t="s">
        <v>355</v>
      </c>
      <c r="B43" s="170">
        <v>0</v>
      </c>
      <c r="C43" s="170">
        <f>23428.99+4009</f>
        <v>27437.99</v>
      </c>
      <c r="D43" s="173">
        <f>SUM(B43:C43)</f>
        <v>27437.99</v>
      </c>
    </row>
    <row r="44" spans="1:4" x14ac:dyDescent="0.25">
      <c r="A44" s="169" t="s">
        <v>349</v>
      </c>
      <c r="B44" s="170">
        <v>2882.3</v>
      </c>
      <c r="C44" s="170">
        <v>0</v>
      </c>
      <c r="D44" s="173">
        <f t="shared" ref="D44:D49" si="4">SUM(B44:C44)</f>
        <v>2882.3</v>
      </c>
    </row>
    <row r="45" spans="1:4" x14ac:dyDescent="0.25">
      <c r="A45" s="169" t="s">
        <v>350</v>
      </c>
      <c r="B45" s="170">
        <v>0</v>
      </c>
      <c r="C45" s="170">
        <v>0</v>
      </c>
      <c r="D45" s="173">
        <f t="shared" si="4"/>
        <v>0</v>
      </c>
    </row>
    <row r="46" spans="1:4" x14ac:dyDescent="0.25">
      <c r="A46" s="169" t="s">
        <v>351</v>
      </c>
      <c r="B46" s="170">
        <v>0</v>
      </c>
      <c r="C46" s="170">
        <v>0</v>
      </c>
      <c r="D46" s="173">
        <f t="shared" si="4"/>
        <v>0</v>
      </c>
    </row>
    <row r="47" spans="1:4" x14ac:dyDescent="0.25">
      <c r="A47" s="169" t="s">
        <v>352</v>
      </c>
      <c r="B47" s="170">
        <v>0</v>
      </c>
      <c r="C47" s="170">
        <v>0</v>
      </c>
      <c r="D47" s="173">
        <f t="shared" si="4"/>
        <v>0</v>
      </c>
    </row>
    <row r="48" spans="1:4" x14ac:dyDescent="0.25">
      <c r="A48" s="169" t="s">
        <v>353</v>
      </c>
      <c r="B48" s="170">
        <v>0</v>
      </c>
      <c r="C48" s="170">
        <v>0</v>
      </c>
      <c r="D48" s="173">
        <f t="shared" si="4"/>
        <v>0</v>
      </c>
    </row>
    <row r="49" spans="1:4" x14ac:dyDescent="0.25">
      <c r="A49" s="169" t="s">
        <v>354</v>
      </c>
      <c r="B49" s="170">
        <v>0</v>
      </c>
      <c r="C49" s="170">
        <v>0</v>
      </c>
      <c r="D49" s="173">
        <f t="shared" si="4"/>
        <v>0</v>
      </c>
    </row>
    <row r="50" spans="1:4" x14ac:dyDescent="0.25">
      <c r="A50" s="172" t="s">
        <v>356</v>
      </c>
      <c r="B50" s="174">
        <f>SUM(B43:B49,B34:B40,B25:B31,B16:B22,B5:B13,)</f>
        <v>2882.3</v>
      </c>
      <c r="C50" s="174">
        <f>SUM(C43:C49,C34:C40,C25:C31,C16:C22,C5:C13,)</f>
        <v>56774.09</v>
      </c>
      <c r="D50" s="174">
        <f>SUM(D43:D49,D34:D40,D25:D31,D16:D22,D5:D13,)</f>
        <v>59656.39</v>
      </c>
    </row>
  </sheetData>
  <mergeCells count="7">
    <mergeCell ref="A41:D41"/>
    <mergeCell ref="A1:D1"/>
    <mergeCell ref="A3:D3"/>
    <mergeCell ref="A14:D14"/>
    <mergeCell ref="A23:D23"/>
    <mergeCell ref="A32:D32"/>
    <mergeCell ref="A2:D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164"/>
  <sheetViews>
    <sheetView zoomScaleNormal="100" workbookViewId="0">
      <selection activeCell="C4" sqref="C4:D34"/>
    </sheetView>
  </sheetViews>
  <sheetFormatPr defaultRowHeight="12.75" x14ac:dyDescent="0.2"/>
  <cols>
    <col min="1" max="1" width="4.140625" style="34" customWidth="1"/>
    <col min="2" max="2" width="33" style="27" customWidth="1"/>
    <col min="3" max="3" width="55.42578125" style="27" customWidth="1"/>
    <col min="4" max="4" width="32.85546875" style="27" customWidth="1"/>
    <col min="5" max="36" width="9.140625" style="26"/>
    <col min="37" max="16384" width="9.140625" style="27"/>
  </cols>
  <sheetData>
    <row r="1" spans="1:4" x14ac:dyDescent="0.2">
      <c r="A1" s="154" t="s">
        <v>238</v>
      </c>
      <c r="B1" s="154"/>
      <c r="C1" s="154"/>
      <c r="D1" s="154"/>
    </row>
    <row r="2" spans="1:4" x14ac:dyDescent="0.2">
      <c r="A2" s="28" t="s">
        <v>0</v>
      </c>
      <c r="B2" s="28" t="s">
        <v>14</v>
      </c>
      <c r="C2" s="28" t="s">
        <v>60</v>
      </c>
      <c r="D2" s="28" t="s">
        <v>61</v>
      </c>
    </row>
    <row r="3" spans="1:4" x14ac:dyDescent="0.2">
      <c r="A3" s="154">
        <v>1</v>
      </c>
      <c r="B3" s="155" t="s">
        <v>237</v>
      </c>
      <c r="C3" s="155"/>
      <c r="D3" s="155"/>
    </row>
    <row r="4" spans="1:4" x14ac:dyDescent="0.2">
      <c r="A4" s="154"/>
      <c r="B4" s="29" t="s">
        <v>158</v>
      </c>
      <c r="C4" s="159" t="s">
        <v>236</v>
      </c>
      <c r="D4" s="159"/>
    </row>
    <row r="5" spans="1:4" x14ac:dyDescent="0.2">
      <c r="A5" s="154"/>
      <c r="B5" s="29" t="s">
        <v>159</v>
      </c>
      <c r="C5" s="159"/>
      <c r="D5" s="159"/>
    </row>
    <row r="6" spans="1:4" x14ac:dyDescent="0.2">
      <c r="A6" s="154"/>
      <c r="B6" s="29" t="s">
        <v>160</v>
      </c>
      <c r="C6" s="159"/>
      <c r="D6" s="159"/>
    </row>
    <row r="7" spans="1:4" x14ac:dyDescent="0.2">
      <c r="A7" s="154"/>
      <c r="B7" s="29" t="s">
        <v>158</v>
      </c>
      <c r="C7" s="159"/>
      <c r="D7" s="159"/>
    </row>
    <row r="8" spans="1:4" x14ac:dyDescent="0.2">
      <c r="A8" s="154"/>
      <c r="B8" s="29" t="s">
        <v>161</v>
      </c>
      <c r="C8" s="159"/>
      <c r="D8" s="159"/>
    </row>
    <row r="9" spans="1:4" x14ac:dyDescent="0.2">
      <c r="A9" s="154"/>
      <c r="B9" s="29" t="s">
        <v>162</v>
      </c>
      <c r="C9" s="159"/>
      <c r="D9" s="159"/>
    </row>
    <row r="10" spans="1:4" x14ac:dyDescent="0.2">
      <c r="A10" s="154"/>
      <c r="B10" s="29" t="s">
        <v>160</v>
      </c>
      <c r="C10" s="159"/>
      <c r="D10" s="159"/>
    </row>
    <row r="11" spans="1:4" x14ac:dyDescent="0.2">
      <c r="A11" s="154"/>
      <c r="B11" s="29" t="s">
        <v>162</v>
      </c>
      <c r="C11" s="159"/>
      <c r="D11" s="159"/>
    </row>
    <row r="12" spans="1:4" x14ac:dyDescent="0.2">
      <c r="A12" s="154"/>
      <c r="B12" s="29" t="s">
        <v>163</v>
      </c>
      <c r="C12" s="159"/>
      <c r="D12" s="159"/>
    </row>
    <row r="13" spans="1:4" x14ac:dyDescent="0.2">
      <c r="A13" s="154"/>
      <c r="B13" s="29" t="s">
        <v>160</v>
      </c>
      <c r="C13" s="159"/>
      <c r="D13" s="159"/>
    </row>
    <row r="14" spans="1:4" x14ac:dyDescent="0.2">
      <c r="A14" s="154"/>
      <c r="B14" s="29" t="s">
        <v>164</v>
      </c>
      <c r="C14" s="159"/>
      <c r="D14" s="159"/>
    </row>
    <row r="15" spans="1:4" x14ac:dyDescent="0.2">
      <c r="A15" s="154"/>
      <c r="B15" s="29" t="s">
        <v>160</v>
      </c>
      <c r="C15" s="159"/>
      <c r="D15" s="159"/>
    </row>
    <row r="16" spans="1:4" x14ac:dyDescent="0.2">
      <c r="A16" s="154"/>
      <c r="B16" s="29" t="s">
        <v>158</v>
      </c>
      <c r="C16" s="159"/>
      <c r="D16" s="159"/>
    </row>
    <row r="17" spans="1:4" x14ac:dyDescent="0.2">
      <c r="A17" s="154"/>
      <c r="B17" s="29" t="s">
        <v>159</v>
      </c>
      <c r="C17" s="159"/>
      <c r="D17" s="159"/>
    </row>
    <row r="18" spans="1:4" x14ac:dyDescent="0.2">
      <c r="A18" s="154"/>
      <c r="B18" s="29" t="s">
        <v>162</v>
      </c>
      <c r="C18" s="159"/>
      <c r="D18" s="159"/>
    </row>
    <row r="19" spans="1:4" x14ac:dyDescent="0.2">
      <c r="A19" s="154"/>
      <c r="B19" s="29" t="s">
        <v>165</v>
      </c>
      <c r="C19" s="159"/>
      <c r="D19" s="159"/>
    </row>
    <row r="20" spans="1:4" x14ac:dyDescent="0.2">
      <c r="A20" s="154"/>
      <c r="B20" s="29" t="s">
        <v>166</v>
      </c>
      <c r="C20" s="159"/>
      <c r="D20" s="159"/>
    </row>
    <row r="21" spans="1:4" x14ac:dyDescent="0.2">
      <c r="A21" s="154"/>
      <c r="B21" s="29" t="s">
        <v>167</v>
      </c>
      <c r="C21" s="159"/>
      <c r="D21" s="159"/>
    </row>
    <row r="22" spans="1:4" x14ac:dyDescent="0.2">
      <c r="A22" s="154"/>
      <c r="B22" s="29" t="s">
        <v>168</v>
      </c>
      <c r="C22" s="159"/>
      <c r="D22" s="159"/>
    </row>
    <row r="23" spans="1:4" x14ac:dyDescent="0.2">
      <c r="A23" s="154"/>
      <c r="B23" s="29" t="s">
        <v>227</v>
      </c>
      <c r="C23" s="159"/>
      <c r="D23" s="159"/>
    </row>
    <row r="24" spans="1:4" x14ac:dyDescent="0.2">
      <c r="A24" s="154"/>
      <c r="B24" s="29" t="s">
        <v>169</v>
      </c>
      <c r="C24" s="159"/>
      <c r="D24" s="159"/>
    </row>
    <row r="25" spans="1:4" x14ac:dyDescent="0.2">
      <c r="A25" s="154"/>
      <c r="B25" s="29" t="s">
        <v>170</v>
      </c>
      <c r="C25" s="159"/>
      <c r="D25" s="159"/>
    </row>
    <row r="26" spans="1:4" x14ac:dyDescent="0.2">
      <c r="A26" s="154"/>
      <c r="B26" s="29" t="s">
        <v>171</v>
      </c>
      <c r="C26" s="159"/>
      <c r="D26" s="159"/>
    </row>
    <row r="27" spans="1:4" x14ac:dyDescent="0.2">
      <c r="A27" s="154"/>
      <c r="B27" s="29" t="s">
        <v>172</v>
      </c>
      <c r="C27" s="159"/>
      <c r="D27" s="159"/>
    </row>
    <row r="28" spans="1:4" x14ac:dyDescent="0.2">
      <c r="A28" s="154"/>
      <c r="B28" s="29" t="s">
        <v>173</v>
      </c>
      <c r="C28" s="159"/>
      <c r="D28" s="159"/>
    </row>
    <row r="29" spans="1:4" x14ac:dyDescent="0.2">
      <c r="A29" s="154"/>
      <c r="B29" s="30" t="s">
        <v>158</v>
      </c>
      <c r="C29" s="159"/>
      <c r="D29" s="159"/>
    </row>
    <row r="30" spans="1:4" ht="25.5" x14ac:dyDescent="0.2">
      <c r="A30" s="154"/>
      <c r="B30" s="29" t="s">
        <v>176</v>
      </c>
      <c r="C30" s="159"/>
      <c r="D30" s="159"/>
    </row>
    <row r="31" spans="1:4" ht="25.5" x14ac:dyDescent="0.2">
      <c r="A31" s="154"/>
      <c r="B31" s="29" t="s">
        <v>179</v>
      </c>
      <c r="C31" s="159"/>
      <c r="D31" s="159"/>
    </row>
    <row r="32" spans="1:4" x14ac:dyDescent="0.2">
      <c r="A32" s="154"/>
      <c r="B32" s="29" t="s">
        <v>180</v>
      </c>
      <c r="C32" s="159"/>
      <c r="D32" s="159"/>
    </row>
    <row r="33" spans="1:36" x14ac:dyDescent="0.2">
      <c r="A33" s="154"/>
      <c r="B33" s="29" t="s">
        <v>214</v>
      </c>
      <c r="C33" s="159"/>
      <c r="D33" s="159"/>
      <c r="J33" s="25"/>
    </row>
    <row r="34" spans="1:36" x14ac:dyDescent="0.2">
      <c r="A34" s="154"/>
      <c r="B34" s="29" t="s">
        <v>215</v>
      </c>
      <c r="C34" s="159"/>
      <c r="D34" s="159"/>
      <c r="J34" s="25"/>
    </row>
    <row r="35" spans="1:36" s="31" customFormat="1" x14ac:dyDescent="0.2">
      <c r="A35" s="28">
        <v>2</v>
      </c>
      <c r="B35" s="157" t="str">
        <f>'Zakładka nr 1'!B51</f>
        <v>Gminny Ośrodek Pomocy Społecznej</v>
      </c>
      <c r="C35" s="158"/>
      <c r="D35" s="158"/>
      <c r="E35" s="26"/>
      <c r="F35" s="26"/>
      <c r="G35" s="26"/>
      <c r="H35" s="26"/>
      <c r="I35" s="26"/>
      <c r="J35" s="25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</row>
    <row r="36" spans="1:36" s="31" customFormat="1" x14ac:dyDescent="0.2">
      <c r="A36" s="28">
        <v>3</v>
      </c>
      <c r="B36" s="155" t="str">
        <f>'Zakładka nr 1'!B53</f>
        <v>Gminna Biblioteka Publiczna</v>
      </c>
      <c r="C36" s="156"/>
      <c r="D36" s="156"/>
      <c r="E36" s="26"/>
      <c r="F36" s="26"/>
      <c r="G36" s="26"/>
      <c r="H36" s="26"/>
      <c r="I36" s="26"/>
      <c r="J36" s="25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</row>
    <row r="37" spans="1:36" s="31" customFormat="1" x14ac:dyDescent="0.2">
      <c r="A37" s="154">
        <v>4</v>
      </c>
      <c r="B37" s="155" t="str">
        <f>'Zakładka nr 1'!B55</f>
        <v>Szkoła Podstawowa im. Orląt Lwowskich w Roźwienicy</v>
      </c>
      <c r="C37" s="156"/>
      <c r="D37" s="156"/>
      <c r="E37" s="26"/>
      <c r="F37" s="26"/>
      <c r="G37" s="26"/>
      <c r="H37" s="26"/>
      <c r="I37" s="26"/>
      <c r="J37" s="25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</row>
    <row r="38" spans="1:36" ht="25.5" x14ac:dyDescent="0.2">
      <c r="A38" s="154"/>
      <c r="B38" s="30" t="s">
        <v>219</v>
      </c>
      <c r="C38" s="30" t="s">
        <v>230</v>
      </c>
      <c r="D38" s="32" t="s">
        <v>260</v>
      </c>
      <c r="J38" s="25"/>
    </row>
    <row r="39" spans="1:36" ht="25.5" x14ac:dyDescent="0.2">
      <c r="A39" s="154"/>
      <c r="B39" s="30" t="s">
        <v>224</v>
      </c>
      <c r="C39" s="30" t="s">
        <v>230</v>
      </c>
      <c r="D39" s="32" t="s">
        <v>260</v>
      </c>
      <c r="J39" s="25"/>
    </row>
    <row r="40" spans="1:36" x14ac:dyDescent="0.2">
      <c r="A40" s="154">
        <v>5</v>
      </c>
      <c r="B40" s="155" t="str">
        <f>'Zakładka nr 1'!B60</f>
        <v>Szkoła Podstawowa im. Marii Curie-Skłodowskiej w Węgierce</v>
      </c>
      <c r="C40" s="156"/>
      <c r="D40" s="156"/>
      <c r="J40" s="25"/>
    </row>
    <row r="41" spans="1:36" ht="25.5" x14ac:dyDescent="0.2">
      <c r="A41" s="154"/>
      <c r="B41" s="30" t="s">
        <v>221</v>
      </c>
      <c r="C41" s="30" t="s">
        <v>228</v>
      </c>
      <c r="D41" s="30" t="s">
        <v>268</v>
      </c>
      <c r="J41" s="25"/>
    </row>
    <row r="42" spans="1:36" s="31" customFormat="1" x14ac:dyDescent="0.2">
      <c r="A42" s="154">
        <v>6</v>
      </c>
      <c r="B42" s="155" t="str">
        <f>'Zakładka nr 1'!B65</f>
        <v>Szkoła Podstawowa im. gen. dyw. Kazimierza Gilarskiego w Rudołowicach</v>
      </c>
      <c r="C42" s="156"/>
      <c r="D42" s="156"/>
      <c r="E42" s="26"/>
      <c r="F42" s="26"/>
      <c r="G42" s="26"/>
      <c r="H42" s="26"/>
      <c r="I42" s="26"/>
      <c r="J42" s="25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</row>
    <row r="43" spans="1:36" ht="25.5" x14ac:dyDescent="0.2">
      <c r="A43" s="154"/>
      <c r="B43" s="30" t="s">
        <v>223</v>
      </c>
      <c r="C43" s="30" t="s">
        <v>230</v>
      </c>
      <c r="D43" s="30" t="s">
        <v>229</v>
      </c>
      <c r="J43" s="25"/>
    </row>
    <row r="44" spans="1:36" ht="25.5" x14ac:dyDescent="0.2">
      <c r="A44" s="154"/>
      <c r="B44" s="30" t="s">
        <v>225</v>
      </c>
      <c r="C44" s="30" t="s">
        <v>230</v>
      </c>
      <c r="D44" s="32" t="s">
        <v>93</v>
      </c>
      <c r="J44" s="25"/>
    </row>
    <row r="45" spans="1:36" s="31" customFormat="1" x14ac:dyDescent="0.2">
      <c r="A45" s="154">
        <v>7</v>
      </c>
      <c r="B45" s="155" t="str">
        <f>'Zakładka nr 1'!B70</f>
        <v>Szkoła Podstawowa im. św. Stanisława Kostki w Woli Węgierskiej</v>
      </c>
      <c r="C45" s="156"/>
      <c r="D45" s="156"/>
      <c r="E45" s="26"/>
      <c r="F45" s="26"/>
      <c r="G45" s="26"/>
      <c r="H45" s="26"/>
      <c r="I45" s="26"/>
      <c r="J45" s="25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</row>
    <row r="46" spans="1:36" ht="51" x14ac:dyDescent="0.2">
      <c r="A46" s="154"/>
      <c r="B46" s="30" t="s">
        <v>219</v>
      </c>
      <c r="C46" s="30" t="s">
        <v>230</v>
      </c>
      <c r="D46" s="32" t="s">
        <v>270</v>
      </c>
      <c r="J46" s="25"/>
    </row>
    <row r="47" spans="1:36" s="31" customFormat="1" x14ac:dyDescent="0.2">
      <c r="A47" s="154">
        <v>8</v>
      </c>
      <c r="B47" s="155" t="str">
        <f>'Zakładka nr 1'!B74</f>
        <v>Szkoła Podstawowa im. Henryka Sienkiewicza w Tyniowicach</v>
      </c>
      <c r="C47" s="156"/>
      <c r="D47" s="156"/>
      <c r="E47" s="26"/>
      <c r="F47" s="26"/>
      <c r="G47" s="26"/>
      <c r="H47" s="26"/>
      <c r="I47" s="26"/>
      <c r="J47" s="25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</row>
    <row r="48" spans="1:36" ht="25.5" x14ac:dyDescent="0.2">
      <c r="A48" s="154"/>
      <c r="B48" s="30" t="s">
        <v>219</v>
      </c>
      <c r="C48" s="30" t="s">
        <v>228</v>
      </c>
      <c r="D48" s="30" t="s">
        <v>229</v>
      </c>
      <c r="J48" s="25"/>
    </row>
    <row r="49" spans="1:10" x14ac:dyDescent="0.2">
      <c r="A49" s="33"/>
      <c r="B49" s="26"/>
      <c r="J49" s="25"/>
    </row>
    <row r="50" spans="1:10" x14ac:dyDescent="0.2">
      <c r="A50" s="33"/>
      <c r="B50" s="26"/>
      <c r="J50" s="25"/>
    </row>
    <row r="51" spans="1:10" x14ac:dyDescent="0.2">
      <c r="A51" s="33"/>
      <c r="B51" s="26"/>
      <c r="J51" s="25"/>
    </row>
    <row r="52" spans="1:10" x14ac:dyDescent="0.2">
      <c r="A52" s="33"/>
      <c r="B52" s="26"/>
      <c r="J52" s="25"/>
    </row>
    <row r="53" spans="1:10" x14ac:dyDescent="0.2">
      <c r="A53" s="33"/>
      <c r="B53" s="26"/>
      <c r="J53" s="25"/>
    </row>
    <row r="54" spans="1:10" x14ac:dyDescent="0.2">
      <c r="A54" s="33"/>
      <c r="B54" s="26"/>
      <c r="J54" s="25"/>
    </row>
    <row r="55" spans="1:10" x14ac:dyDescent="0.2">
      <c r="A55" s="33"/>
      <c r="B55" s="26"/>
      <c r="J55" s="25"/>
    </row>
    <row r="56" spans="1:10" x14ac:dyDescent="0.2">
      <c r="A56" s="33"/>
      <c r="B56" s="26"/>
    </row>
    <row r="57" spans="1:10" x14ac:dyDescent="0.2">
      <c r="A57" s="33"/>
      <c r="B57" s="26"/>
    </row>
    <row r="58" spans="1:10" x14ac:dyDescent="0.2">
      <c r="A58" s="33"/>
      <c r="B58" s="26"/>
    </row>
    <row r="59" spans="1:10" x14ac:dyDescent="0.2">
      <c r="A59" s="33"/>
      <c r="B59" s="26"/>
    </row>
    <row r="60" spans="1:10" x14ac:dyDescent="0.2">
      <c r="A60" s="33"/>
      <c r="B60" s="26"/>
    </row>
    <row r="61" spans="1:10" x14ac:dyDescent="0.2">
      <c r="A61" s="33"/>
      <c r="B61" s="26"/>
    </row>
    <row r="62" spans="1:10" x14ac:dyDescent="0.2">
      <c r="A62" s="33"/>
      <c r="B62" s="26"/>
    </row>
    <row r="63" spans="1:10" x14ac:dyDescent="0.2">
      <c r="A63" s="33"/>
      <c r="B63" s="26"/>
    </row>
    <row r="64" spans="1:10" x14ac:dyDescent="0.2">
      <c r="A64" s="33"/>
      <c r="B64" s="26"/>
    </row>
    <row r="65" spans="1:2" x14ac:dyDescent="0.2">
      <c r="A65" s="33"/>
      <c r="B65" s="26"/>
    </row>
    <row r="66" spans="1:2" x14ac:dyDescent="0.2">
      <c r="A66" s="33"/>
      <c r="B66" s="26"/>
    </row>
    <row r="67" spans="1:2" x14ac:dyDescent="0.2">
      <c r="A67" s="33"/>
      <c r="B67" s="26"/>
    </row>
    <row r="68" spans="1:2" x14ac:dyDescent="0.2">
      <c r="A68" s="33"/>
      <c r="B68" s="26"/>
    </row>
    <row r="69" spans="1:2" x14ac:dyDescent="0.2">
      <c r="A69" s="33"/>
      <c r="B69" s="26"/>
    </row>
    <row r="70" spans="1:2" x14ac:dyDescent="0.2">
      <c r="A70" s="33"/>
      <c r="B70" s="26"/>
    </row>
    <row r="71" spans="1:2" x14ac:dyDescent="0.2">
      <c r="A71" s="33"/>
      <c r="B71" s="26"/>
    </row>
    <row r="72" spans="1:2" x14ac:dyDescent="0.2">
      <c r="A72" s="33"/>
      <c r="B72" s="26"/>
    </row>
    <row r="73" spans="1:2" x14ac:dyDescent="0.2">
      <c r="A73" s="33"/>
      <c r="B73" s="26"/>
    </row>
    <row r="74" spans="1:2" x14ac:dyDescent="0.2">
      <c r="A74" s="33"/>
      <c r="B74" s="26"/>
    </row>
    <row r="75" spans="1:2" x14ac:dyDescent="0.2">
      <c r="A75" s="33"/>
      <c r="B75" s="26"/>
    </row>
    <row r="76" spans="1:2" x14ac:dyDescent="0.2">
      <c r="A76" s="33"/>
      <c r="B76" s="26"/>
    </row>
    <row r="77" spans="1:2" x14ac:dyDescent="0.2">
      <c r="A77" s="33"/>
      <c r="B77" s="26"/>
    </row>
    <row r="78" spans="1:2" x14ac:dyDescent="0.2">
      <c r="A78" s="33"/>
      <c r="B78" s="26"/>
    </row>
    <row r="79" spans="1:2" x14ac:dyDescent="0.2">
      <c r="A79" s="33"/>
      <c r="B79" s="26"/>
    </row>
    <row r="80" spans="1:2" x14ac:dyDescent="0.2">
      <c r="A80" s="33"/>
      <c r="B80" s="26"/>
    </row>
    <row r="81" spans="1:2" x14ac:dyDescent="0.2">
      <c r="A81" s="33"/>
      <c r="B81" s="26"/>
    </row>
    <row r="82" spans="1:2" x14ac:dyDescent="0.2">
      <c r="A82" s="33"/>
      <c r="B82" s="26"/>
    </row>
    <row r="83" spans="1:2" x14ac:dyDescent="0.2">
      <c r="A83" s="33"/>
      <c r="B83" s="26"/>
    </row>
    <row r="84" spans="1:2" x14ac:dyDescent="0.2">
      <c r="A84" s="33"/>
      <c r="B84" s="26"/>
    </row>
    <row r="85" spans="1:2" x14ac:dyDescent="0.2">
      <c r="A85" s="33"/>
      <c r="B85" s="26"/>
    </row>
    <row r="86" spans="1:2" x14ac:dyDescent="0.2">
      <c r="A86" s="33"/>
      <c r="B86" s="26"/>
    </row>
    <row r="87" spans="1:2" x14ac:dyDescent="0.2">
      <c r="A87" s="33"/>
      <c r="B87" s="26"/>
    </row>
    <row r="88" spans="1:2" x14ac:dyDescent="0.2">
      <c r="A88" s="33"/>
      <c r="B88" s="26"/>
    </row>
    <row r="89" spans="1:2" x14ac:dyDescent="0.2">
      <c r="A89" s="33"/>
      <c r="B89" s="26"/>
    </row>
    <row r="90" spans="1:2" x14ac:dyDescent="0.2">
      <c r="A90" s="33"/>
      <c r="B90" s="26"/>
    </row>
    <row r="91" spans="1:2" x14ac:dyDescent="0.2">
      <c r="A91" s="33"/>
      <c r="B91" s="26"/>
    </row>
    <row r="92" spans="1:2" x14ac:dyDescent="0.2">
      <c r="A92" s="33"/>
      <c r="B92" s="26"/>
    </row>
    <row r="93" spans="1:2" x14ac:dyDescent="0.2">
      <c r="A93" s="33"/>
      <c r="B93" s="26"/>
    </row>
    <row r="94" spans="1:2" x14ac:dyDescent="0.2">
      <c r="A94" s="33"/>
      <c r="B94" s="26"/>
    </row>
    <row r="95" spans="1:2" x14ac:dyDescent="0.2">
      <c r="A95" s="33"/>
      <c r="B95" s="26"/>
    </row>
    <row r="96" spans="1:2" x14ac:dyDescent="0.2">
      <c r="A96" s="33"/>
      <c r="B96" s="26"/>
    </row>
    <row r="97" spans="1:2" x14ac:dyDescent="0.2">
      <c r="A97" s="33"/>
      <c r="B97" s="26"/>
    </row>
    <row r="98" spans="1:2" x14ac:dyDescent="0.2">
      <c r="A98" s="33"/>
      <c r="B98" s="26"/>
    </row>
    <row r="99" spans="1:2" x14ac:dyDescent="0.2">
      <c r="A99" s="33"/>
      <c r="B99" s="26"/>
    </row>
    <row r="100" spans="1:2" x14ac:dyDescent="0.2">
      <c r="A100" s="33"/>
      <c r="B100" s="26"/>
    </row>
    <row r="101" spans="1:2" x14ac:dyDescent="0.2">
      <c r="A101" s="33"/>
      <c r="B101" s="26"/>
    </row>
    <row r="102" spans="1:2" x14ac:dyDescent="0.2">
      <c r="A102" s="33"/>
      <c r="B102" s="26"/>
    </row>
    <row r="103" spans="1:2" x14ac:dyDescent="0.2">
      <c r="A103" s="33"/>
      <c r="B103" s="26"/>
    </row>
    <row r="104" spans="1:2" x14ac:dyDescent="0.2">
      <c r="A104" s="33"/>
      <c r="B104" s="26"/>
    </row>
    <row r="105" spans="1:2" x14ac:dyDescent="0.2">
      <c r="A105" s="33"/>
      <c r="B105" s="26"/>
    </row>
    <row r="106" spans="1:2" x14ac:dyDescent="0.2">
      <c r="A106" s="33"/>
      <c r="B106" s="26"/>
    </row>
    <row r="107" spans="1:2" x14ac:dyDescent="0.2">
      <c r="A107" s="33"/>
      <c r="B107" s="26"/>
    </row>
    <row r="108" spans="1:2" x14ac:dyDescent="0.2">
      <c r="A108" s="33"/>
      <c r="B108" s="26"/>
    </row>
    <row r="109" spans="1:2" x14ac:dyDescent="0.2">
      <c r="A109" s="33"/>
      <c r="B109" s="26"/>
    </row>
    <row r="110" spans="1:2" x14ac:dyDescent="0.2">
      <c r="A110" s="33"/>
      <c r="B110" s="26"/>
    </row>
    <row r="111" spans="1:2" x14ac:dyDescent="0.2">
      <c r="A111" s="33"/>
      <c r="B111" s="26"/>
    </row>
    <row r="112" spans="1:2" x14ac:dyDescent="0.2">
      <c r="A112" s="33"/>
      <c r="B112" s="26"/>
    </row>
    <row r="113" spans="1:2" x14ac:dyDescent="0.2">
      <c r="A113" s="33"/>
      <c r="B113" s="26"/>
    </row>
    <row r="114" spans="1:2" x14ac:dyDescent="0.2">
      <c r="A114" s="33"/>
      <c r="B114" s="26"/>
    </row>
    <row r="115" spans="1:2" x14ac:dyDescent="0.2">
      <c r="A115" s="33"/>
      <c r="B115" s="26"/>
    </row>
    <row r="116" spans="1:2" x14ac:dyDescent="0.2">
      <c r="A116" s="33"/>
      <c r="B116" s="26"/>
    </row>
    <row r="117" spans="1:2" x14ac:dyDescent="0.2">
      <c r="A117" s="33"/>
      <c r="B117" s="26"/>
    </row>
    <row r="118" spans="1:2" x14ac:dyDescent="0.2">
      <c r="A118" s="33"/>
      <c r="B118" s="26"/>
    </row>
    <row r="119" spans="1:2" x14ac:dyDescent="0.2">
      <c r="A119" s="33"/>
      <c r="B119" s="26"/>
    </row>
    <row r="120" spans="1:2" x14ac:dyDescent="0.2">
      <c r="A120" s="33"/>
      <c r="B120" s="26"/>
    </row>
    <row r="121" spans="1:2" x14ac:dyDescent="0.2">
      <c r="A121" s="33"/>
      <c r="B121" s="26"/>
    </row>
    <row r="122" spans="1:2" x14ac:dyDescent="0.2">
      <c r="A122" s="33"/>
      <c r="B122" s="26"/>
    </row>
    <row r="123" spans="1:2" x14ac:dyDescent="0.2">
      <c r="A123" s="33"/>
      <c r="B123" s="26"/>
    </row>
    <row r="124" spans="1:2" x14ac:dyDescent="0.2">
      <c r="A124" s="33"/>
      <c r="B124" s="26"/>
    </row>
    <row r="125" spans="1:2" x14ac:dyDescent="0.2">
      <c r="A125" s="33"/>
      <c r="B125" s="26"/>
    </row>
    <row r="126" spans="1:2" x14ac:dyDescent="0.2">
      <c r="A126" s="33"/>
      <c r="B126" s="26"/>
    </row>
    <row r="127" spans="1:2" x14ac:dyDescent="0.2">
      <c r="A127" s="33"/>
      <c r="B127" s="26"/>
    </row>
    <row r="128" spans="1:2" x14ac:dyDescent="0.2">
      <c r="A128" s="33"/>
      <c r="B128" s="26"/>
    </row>
    <row r="129" spans="1:2" x14ac:dyDescent="0.2">
      <c r="A129" s="33"/>
      <c r="B129" s="26"/>
    </row>
    <row r="130" spans="1:2" x14ac:dyDescent="0.2">
      <c r="A130" s="33"/>
      <c r="B130" s="26"/>
    </row>
    <row r="131" spans="1:2" x14ac:dyDescent="0.2">
      <c r="A131" s="33"/>
      <c r="B131" s="26"/>
    </row>
    <row r="132" spans="1:2" x14ac:dyDescent="0.2">
      <c r="A132" s="33"/>
      <c r="B132" s="26"/>
    </row>
    <row r="133" spans="1:2" x14ac:dyDescent="0.2">
      <c r="A133" s="33"/>
      <c r="B133" s="26"/>
    </row>
    <row r="134" spans="1:2" x14ac:dyDescent="0.2">
      <c r="A134" s="33"/>
      <c r="B134" s="26"/>
    </row>
    <row r="135" spans="1:2" x14ac:dyDescent="0.2">
      <c r="A135" s="33"/>
      <c r="B135" s="26"/>
    </row>
    <row r="136" spans="1:2" x14ac:dyDescent="0.2">
      <c r="A136" s="33"/>
      <c r="B136" s="26"/>
    </row>
    <row r="137" spans="1:2" x14ac:dyDescent="0.2">
      <c r="A137" s="33"/>
      <c r="B137" s="26"/>
    </row>
    <row r="138" spans="1:2" x14ac:dyDescent="0.2">
      <c r="A138" s="33"/>
      <c r="B138" s="26"/>
    </row>
    <row r="139" spans="1:2" x14ac:dyDescent="0.2">
      <c r="A139" s="33"/>
      <c r="B139" s="26"/>
    </row>
    <row r="140" spans="1:2" x14ac:dyDescent="0.2">
      <c r="A140" s="33"/>
      <c r="B140" s="26"/>
    </row>
    <row r="141" spans="1:2" x14ac:dyDescent="0.2">
      <c r="A141" s="33"/>
      <c r="B141" s="26"/>
    </row>
    <row r="142" spans="1:2" x14ac:dyDescent="0.2">
      <c r="A142" s="33"/>
      <c r="B142" s="26"/>
    </row>
    <row r="143" spans="1:2" x14ac:dyDescent="0.2">
      <c r="A143" s="33"/>
      <c r="B143" s="26"/>
    </row>
    <row r="144" spans="1:2" x14ac:dyDescent="0.2">
      <c r="A144" s="33"/>
      <c r="B144" s="26"/>
    </row>
    <row r="145" spans="1:2" x14ac:dyDescent="0.2">
      <c r="A145" s="33"/>
      <c r="B145" s="26"/>
    </row>
    <row r="146" spans="1:2" x14ac:dyDescent="0.2">
      <c r="A146" s="33"/>
      <c r="B146" s="26"/>
    </row>
    <row r="147" spans="1:2" x14ac:dyDescent="0.2">
      <c r="A147" s="33"/>
      <c r="B147" s="26"/>
    </row>
    <row r="148" spans="1:2" x14ac:dyDescent="0.2">
      <c r="A148" s="33"/>
      <c r="B148" s="26"/>
    </row>
    <row r="149" spans="1:2" x14ac:dyDescent="0.2">
      <c r="A149" s="33"/>
      <c r="B149" s="26"/>
    </row>
    <row r="150" spans="1:2" x14ac:dyDescent="0.2">
      <c r="A150" s="33"/>
      <c r="B150" s="26"/>
    </row>
    <row r="151" spans="1:2" x14ac:dyDescent="0.2">
      <c r="A151" s="33"/>
      <c r="B151" s="26"/>
    </row>
    <row r="152" spans="1:2" x14ac:dyDescent="0.2">
      <c r="A152" s="33"/>
      <c r="B152" s="26"/>
    </row>
    <row r="153" spans="1:2" x14ac:dyDescent="0.2">
      <c r="A153" s="33"/>
      <c r="B153" s="26"/>
    </row>
    <row r="154" spans="1:2" x14ac:dyDescent="0.2">
      <c r="A154" s="33"/>
      <c r="B154" s="26"/>
    </row>
    <row r="155" spans="1:2" x14ac:dyDescent="0.2">
      <c r="A155" s="33"/>
      <c r="B155" s="26"/>
    </row>
    <row r="156" spans="1:2" x14ac:dyDescent="0.2">
      <c r="A156" s="33"/>
      <c r="B156" s="26"/>
    </row>
    <row r="157" spans="1:2" x14ac:dyDescent="0.2">
      <c r="A157" s="33"/>
      <c r="B157" s="26"/>
    </row>
    <row r="158" spans="1:2" x14ac:dyDescent="0.2">
      <c r="A158" s="33"/>
      <c r="B158" s="26"/>
    </row>
    <row r="159" spans="1:2" x14ac:dyDescent="0.2">
      <c r="A159" s="33"/>
      <c r="B159" s="26"/>
    </row>
    <row r="160" spans="1:2" x14ac:dyDescent="0.2">
      <c r="A160" s="33"/>
      <c r="B160" s="26"/>
    </row>
    <row r="161" spans="1:2" x14ac:dyDescent="0.2">
      <c r="A161" s="33"/>
      <c r="B161" s="26"/>
    </row>
    <row r="162" spans="1:2" x14ac:dyDescent="0.2">
      <c r="A162" s="33"/>
      <c r="B162" s="26"/>
    </row>
    <row r="163" spans="1:2" x14ac:dyDescent="0.2">
      <c r="A163" s="33"/>
      <c r="B163" s="26"/>
    </row>
    <row r="164" spans="1:2" x14ac:dyDescent="0.2">
      <c r="A164" s="33"/>
      <c r="B164" s="26"/>
    </row>
  </sheetData>
  <mergeCells count="16">
    <mergeCell ref="A1:D1"/>
    <mergeCell ref="B47:D47"/>
    <mergeCell ref="A47:A48"/>
    <mergeCell ref="A45:A46"/>
    <mergeCell ref="A37:A39"/>
    <mergeCell ref="A40:A41"/>
    <mergeCell ref="A42:A44"/>
    <mergeCell ref="B45:D45"/>
    <mergeCell ref="B42:D42"/>
    <mergeCell ref="B40:D40"/>
    <mergeCell ref="B37:D37"/>
    <mergeCell ref="B36:D36"/>
    <mergeCell ref="B3:D3"/>
    <mergeCell ref="B35:D35"/>
    <mergeCell ref="A3:A34"/>
    <mergeCell ref="C4:D3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Zakładka nr 1</vt:lpstr>
      <vt:lpstr>Zakładka nr 2</vt:lpstr>
      <vt:lpstr>Zakładka nr 3</vt:lpstr>
      <vt:lpstr>Zakładka nr 4</vt:lpstr>
      <vt:lpstr>Zakładka nr 5</vt:lpstr>
    </vt:vector>
  </TitlesOfParts>
  <Manager>BartekP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PrzemekB</dc:creator>
  <cp:lastModifiedBy>KamilJ</cp:lastModifiedBy>
  <cp:lastPrinted>2016-10-10T07:37:45Z</cp:lastPrinted>
  <dcterms:created xsi:type="dcterms:W3CDTF">2012-01-13T14:07:06Z</dcterms:created>
  <dcterms:modified xsi:type="dcterms:W3CDTF">2019-10-17T06:15:28Z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